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README" sheetId="2" state="visible" r:id="rId4"/>
    <sheet name="Exhibit 1" sheetId="3" state="visible" r:id="rId5"/>
    <sheet name="Exhibit 2" sheetId="4" state="visible" r:id="rId6"/>
    <sheet name="Exhibit 3" sheetId="5" state="visible" r:id="rId7"/>
    <sheet name="Exhibit 4" sheetId="6" state="visible" r:id="rId8"/>
    <sheet name="Exhibit 5" sheetId="7" state="visible" r:id="rId9"/>
    <sheet name="Exhibit 6" sheetId="8" state="visible" r:id="rId10"/>
    <sheet name="Exhibit 7" sheetId="9" state="visible" r:id="rId11"/>
    <sheet name="Checks" sheetId="10" state="visible" r:id="rId12"/>
  </sheets>
  <definedNames>
    <definedName function="false" hidden="false" localSheetId="9" name="_xlnm.Print_Area" vbProcedure="false">Checks!$A$1:$I$87</definedName>
    <definedName function="false" hidden="false" localSheetId="0" name="_xlnm.Print_Area" vbProcedure="false">Cover!$A$1:$C$22</definedName>
    <definedName function="false" hidden="false" localSheetId="2" name="_xlnm.Print_Area" vbProcedure="false">'Exhibit 1'!$A$1:$J$93</definedName>
    <definedName function="false" hidden="false" localSheetId="3" name="_xlnm.Print_Area" vbProcedure="false">'Exhibit 2'!$A$1:$L$77</definedName>
    <definedName function="false" hidden="false" localSheetId="4" name="_xlnm.Print_Area" vbProcedure="false">'Exhibit 3'!$A$1:$J$107</definedName>
    <definedName function="false" hidden="false" localSheetId="5" name="_xlnm.Print_Area" vbProcedure="false">'Exhibit 4'!$A$1:$E$73</definedName>
    <definedName function="false" hidden="false" localSheetId="6" name="_xlnm.Print_Area" vbProcedure="false">'Exhibit 5'!$A$1:$J$39</definedName>
    <definedName function="false" hidden="false" localSheetId="7" name="_xlnm.Print_Area" vbProcedure="false">'Exhibit 6'!$A$1:$I$56</definedName>
    <definedName function="false" hidden="false" localSheetId="8" name="_xlnm.Print_Area" vbProcedure="false">'Exhibit 7'!$A$1:$G$31</definedName>
    <definedName function="false" hidden="false" localSheetId="1" name="_xlnm.Print_Area" vbProcedure="false">README!$A$1:$C$47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<sst xmlns="http://schemas.openxmlformats.org/spreadsheetml/2006/main" count="1453" uniqueCount="832">
  <si>
    <t xml:space="preserve">CoreWeave: buying into DDTL 5.5</t>
  </si>
  <si>
    <t xml:space="preserve">Exhibit data book · IC Simulator · AI &amp; tech · Advanced · Practice use only</t>
  </si>
  <si>
    <t xml:space="preserve">Case date / data as of</t>
  </si>
  <si>
    <t xml:space="preserve">Decision: late Oct 2026 · Financial data to 30 Jun 2026 · Facility documents 7 Aug 2026 · Market data to 9–12 Oct 2026</t>
  </si>
  <si>
    <t xml:space="preserve">Version</t>
  </si>
  <si>
    <t xml:space="preserve">v1 (12 Oct 2026), uncalibrated</t>
  </si>
  <si>
    <t xml:space="preserve">Company</t>
  </si>
  <si>
    <t xml:space="preserve">CoreWeave, Inc. (NASDAQ: CRWV), real SEC filer; borrower CoreWeave Financing DDTL V-V, LLC</t>
  </si>
  <si>
    <t xml:space="preserve">Real</t>
  </si>
  <si>
    <t xml:space="preserve">The DDTL 5.5 facility, its terms, ratings and every historical figure</t>
  </si>
  <si>
    <t xml:space="preserve">Hypothetical elements</t>
  </si>
  <si>
    <t xml:space="preserve">The $250.0M secondary purchase, its 99.50 price and dates, and the buyer Tamsin Credit Partners (fictional)</t>
  </si>
  <si>
    <t xml:space="preserve">Master check</t>
  </si>
  <si>
    <t xml:space="preserve">Tab map</t>
  </si>
  <si>
    <t xml:space="preserve">README</t>
  </si>
  <si>
    <t xml:space="preserve">Conventions, sign convention, definitions, sources</t>
  </si>
  <si>
    <t xml:space="preserve">Exhibit 1</t>
  </si>
  <si>
    <t xml:space="preserve">Financial summary FY2023A–FY2025A, 6M Jun-25A, 6M Jun-26A, LTM Jun-26; Adjusted EBITDA bridge; cash flow; reconcile; company facts</t>
  </si>
  <si>
    <t xml:space="preserve">Exhibit 2</t>
  </si>
  <si>
    <t xml:space="preserve">8 quarters of results; derived Q4 cash flows; quarters-vs-YTD/FY reconcile</t>
  </si>
  <si>
    <t xml:space="preserve">Exhibit 3</t>
  </si>
  <si>
    <t xml:space="preserve">Balance sheet (2 dates), debt by tranche, maturities, pro forma capitalization with × LTM Adjusted EBITDA</t>
  </si>
  <si>
    <t xml:space="preserve">Exhibit 4</t>
  </si>
  <si>
    <t xml:space="preserve">DDTL 5.5 key terms, illustrative SPV sources and uses, proposed position and settlement (hypothetical), cash waterfall</t>
  </si>
  <si>
    <t xml:space="preserve">Exhibit 5</t>
  </si>
  <si>
    <t xml:space="preserve">Contract tenor, RPO profile, customer concentration, collateral valuation rules</t>
  </si>
  <si>
    <t xml:space="preserve">Exhibit 6</t>
  </si>
  <si>
    <t xml:space="preserve">DDTL family pricing, bonds, ratings, market anchors, Term SOFR and Treasury curve</t>
  </si>
  <si>
    <t xml:space="preserve">Exhibit 7</t>
  </si>
  <si>
    <t xml:space="preserve">GPU rental indices and hardware prices</t>
  </si>
  <si>
    <t xml:space="preserve">Checks</t>
  </si>
  <si>
    <t xml:space="preserve">All ties; master check feeds this cover</t>
  </si>
  <si>
    <t xml:space="preserve">Layout</t>
  </si>
  <si>
    <t xml:space="preserve">Labels in column B, units in column C, data from column D. Exhibit numbers match the case packet.</t>
  </si>
  <si>
    <t xml:space="preserve">Colour convention</t>
  </si>
  <si>
    <t xml:space="preserve">Blue font = hard-coded input from a source; black = formula on the same sheet; green = link to another sheet (green italic = derived Q4 value). Red is reserved for check failures.</t>
  </si>
  <si>
    <t xml:space="preserve">Units</t>
  </si>
  <si>
    <t xml:space="preserve">$M unless stated; rates stored as decimals and formatted as %; multiples formatted "x". FY2023A–FY2024A and the 3Q25 figures come from $000 sources and are shown to three decimals of $M. Display: one decimal, thousands separators, negatives in parentheses.</t>
  </si>
  <si>
    <t xml:space="preserve">Sign convention</t>
  </si>
  <si>
    <t xml:space="preserve">Income statement costs (operating expenses, interest expense, tax) stored positive and subtracted; tax benefit stored negative. "Gain (loss) on fair value adjustments" and "Other income, net" stored as filed (gain = positive) and added. Cash flow lines as filed (outflows negative). Every sign flip is done in a formula (see the Adjusted EBITDA bridge).</t>
  </si>
  <si>
    <t xml:space="preserve">Periods</t>
  </si>
  <si>
    <t xml:space="preserve">Fiscal year ends 31 December (calendar; no 52/53-week weeks). YTD columns are 6M Jun-25A and 6M Jun-26A. LTM Jun-26 = FY2025A + 6M Jun-26A − 6M Jun-25A, built as a formula on every flow line; balances and rates are not summed. Q4 cash flows are derived as FY − 9M and flagged.</t>
  </si>
  <si>
    <t xml:space="preserve">Missing data</t>
  </si>
  <si>
    <t xml:space="preserve">Not disclosed = blank cell with "n/d" in a note; not applicable = blank with "n/a". No text in numeric cells. Redacted terms in the Credit Agreement are shown as [*].</t>
  </si>
  <si>
    <t xml:space="preserve">Internal arithmetic must be exactly 0. Ties to filed data use Model / Reported / Delta and pass if |Delta| ≤ 0.5 × the unit. Master check on Cover.</t>
  </si>
  <si>
    <t xml:space="preserve">Adjusted EBITDA</t>
  </si>
  <si>
    <t xml:space="preserve">Company non-GAAP: net loss + D&amp;A + interest expense, net + stock-based compensation + acquisition-related costs + loss (− gain) on fair value adjustments − other income, net + income tax provision.</t>
  </si>
  <si>
    <t xml:space="preserve">RPO</t>
  </si>
  <si>
    <t xml:space="preserve">Remaining performance obligations: contracted revenue not yet recognized, billed and unbilled (ASC 606).</t>
  </si>
  <si>
    <t xml:space="preserve">Funding Date GPU Amount</t>
  </si>
  <si>
    <t xml:space="preserve">70% × Funding Date Capital Expenditures (GPU servers plus ancillary hardware and installation, each capped at a redacted % of server price; excludes Uncontracted GPU Capacity). Loans may not exceed it at any draw.</t>
  </si>
  <si>
    <t xml:space="preserve">Projected Contract Value Ratio (PCVR)</t>
  </si>
  <si>
    <t xml:space="preserve">Total Projected Contract Value (definition redacted) ÷ outstanding Loans. Below 2.40x = Cash Trap Event; after 3 consecutive Monthly Payment Dates, Cash Sweep Event.</t>
  </si>
  <si>
    <t xml:space="preserve">DSCR (Section 6.12(a))</t>
  </si>
  <si>
    <t xml:space="preserve">Net Operating Income ÷ Debt Service over the trailing 3 full fiscal months. NOI = deposits to the Available Cash Account less costs paid under waterfall steps (i)–(ii); parent deposits excluded unless used as Cure Equity. Debt Service = interest + Schedule 2.08 principal (excluding the Initial Amortization Payment) + net swap payments; excludes prepayments and the bullet at maturity.</t>
  </si>
  <si>
    <t xml:space="preserve">Projected DSCR</t>
  </si>
  <si>
    <t xml:space="preserve">Projected NOI ÷ projected Debt Service for each month to maturity, calculated by the Borrower in good faith on assumptions consistent with its Base Case Model.</t>
  </si>
  <si>
    <t xml:space="preserve">Equity cure (Section 7.03)</t>
  </si>
  <si>
    <t xml:space="preserve">For a DSCR breach or Cash Shortfall Event: unlimited until 3 months after the Commitment Termination Date; afterwards cures in no more than 3 fiscal months of any 4 consecutive months.</t>
  </si>
  <si>
    <t xml:space="preserve">Distribution Conditions</t>
  </si>
  <si>
    <t xml:space="preserve">No Default; no Cash Shortfall Event; Schedule 2.08 amounts paid; Liquidity Requirement met; Loans at or below the Minimum DDTL Amount ($1,300.0M).</t>
  </si>
  <si>
    <t xml:space="preserve">All-in yield (house convention)</t>
  </si>
  <si>
    <t xml:space="preserve">Margin + max(base rate, floor) + (OID + upfront fees) ÷ 3 years; undrawn and ticking fees shown separately. Term SOFR value, date and source stated wherever an all-in or coverage figure appears.</t>
  </si>
  <si>
    <t xml:space="preserve">Fictional / hypothetical</t>
  </si>
  <si>
    <t xml:space="preserve">CoreWeave, its filings and the DDTL 5.5 facility are real. The $250.0M purchase, price 99.50, trade dates and Tamsin Credit Partners are hypothetical and labelled.</t>
  </si>
  <si>
    <t xml:space="preserve">Practice use</t>
  </si>
  <si>
    <t xml:space="preserve">For training only. Not investment advice.</t>
  </si>
  <si>
    <t xml:space="preserve">Sources</t>
  </si>
  <si>
    <t xml:space="preserve">S1</t>
  </si>
  <si>
    <t xml:space="preserve">CoreWeave, Inc. Form 10-Q for the quarter ended 30 Jun 2026 (filed 12 Aug 2026; accession 0001769628-26-000366) · https://www.sec.gov/Archives/edgar/data/1769628/000176962826000366/crwv-20260630.htm</t>
  </si>
  <si>
    <t xml:space="preserve">S2</t>
  </si>
  <si>
    <t xml:space="preserve">CoreWeave, Inc. Form 10-K for FY2025 (filed 2 Mar 2026; accession 0001769628-26-000104) · https://www.sec.gov/Archives/edgar/data/1769628/000176962826000104/crwv-20251231.htm</t>
  </si>
  <si>
    <t xml:space="preserve">S3</t>
  </si>
  <si>
    <t xml:space="preserve">CoreWeave, Inc. IPO prospectus (424B4, Mar 2025; accession 0001193125-25-067651), FY2023 and FY2024 in $000 · https://www.sec.gov/Archives/edgar/data/1769628/000119312525067651/d899798d424b4.htm</t>
  </si>
  <si>
    <t xml:space="preserve">S4</t>
  </si>
  <si>
    <t xml:space="preserve">CoreWeave quarterly earnings releases (8-K Ex. 99.1): 3Q25 (10 Nov 2025, 0001769628-25-000059, $000), 4Q25 (26 Feb 2026, -26-000094), 1Q26 (7 May 2026, -26-000220), 2Q26 (11 Aug 2026, -26-000362) · https://www.sec.gov/Archives/edgar/data/1769628/000176962826000362/coreweave2q26earningspress.htm</t>
  </si>
  <si>
    <t xml:space="preserve">S5</t>
  </si>
  <si>
    <t xml:space="preserve">CoreWeave 8-K filed 10 Aug 2026 (accession 0001769628-26-000357): DDTL 5.5 Credit Agreement dated 7 Aug 2026 (Ex. 10.1), Parent Guarantee and Pledge Agreement (Ex. 10.2), press release (Ex. 99.1) · https://www.sec.gov/Archives/edgar/data/1769628/000176962826000357/</t>
  </si>
  <si>
    <t xml:space="preserve">S6</t>
  </si>
  <si>
    <t xml:space="preserve">CoreWeave 8-K filed 22 Sep 2026 (accession 0001769628-26-000432): $4.2bn 2.875% convertible senior notes due 2033 · https://www.sec.gov/Archives/edgar/data/1769628/000176962826000432/</t>
  </si>
  <si>
    <t xml:space="preserve">S7</t>
  </si>
  <si>
    <t xml:space="preserve">CoreWeave Forms 10-Q for 1Q26 (0001769628-26-000222), 3Q25 (-25-000062, $000) and 2Q25 (-25-000041, $000) · https://www.sec.gov/cgi-bin/browse-edgar?action=getcompany&amp;CIK=0001769628&amp;type=10-Q</t>
  </si>
  <si>
    <t xml:space="preserve">S8</t>
  </si>
  <si>
    <t xml:space="preserve">CME Term SOFR 1M and 3M, 9 Oct 2026 (CME Group benchmark; values read via global-rates.com, a secondary display of CME data) · https://www.global-rates.com/en/interest-rates/cme-term-sofr/</t>
  </si>
  <si>
    <t xml:space="preserve">S9</t>
  </si>
  <si>
    <t xml:space="preserve">Federal Reserve Bank of New York, SOFR, 8 Oct 2026 · https://markets.newyorkfed.org/api/rates/secured/sofr/last/5.json</t>
  </si>
  <si>
    <t xml:space="preserve">S10</t>
  </si>
  <si>
    <t xml:space="preserve">Federal Reserve FOMC statement, 16 Sep 2026 (target range 3.75%–4.00%) · https://www.federalreserve.gov/newsevents/pressreleases/monetary20260916a.htm</t>
  </si>
  <si>
    <t xml:space="preserve">S11</t>
  </si>
  <si>
    <t xml:space="preserve">US Treasury daily par yield curve rates, 2026 (CSV) · https://home.treasury.gov/resource-center/data-chart-center/interest-rates/daily-treasury-rates.csv/2026/all?type=daily_treasury_yield_curve&amp;field_tdr_date_value=2026</t>
  </si>
  <si>
    <t xml:space="preserve">S12</t>
  </si>
  <si>
    <t xml:space="preserve">Atlantis Data Solutions, CoreWeave bond prices and yields (secondary aggregator, as of 8 Oct 2026) · https://atlantisdatasolutions.com/bonds/coreweave</t>
  </si>
  <si>
    <t xml:space="preserve">S13</t>
  </si>
  <si>
    <t xml:space="preserve">Aephel indicative mark (9 Oct 2026) and Bondsupermart factsheet (bid 22 Aug 2026), 9.25% 2030 notes (secondary) · https://www.aephel.com/research/bonds/USU2069EAA83 ; https://www.bondsupermart.com/bsm/bond-factsheet/USU2069EAA83</t>
  </si>
  <si>
    <t xml:space="preserve">S14</t>
  </si>
  <si>
    <t xml:space="preserve">Ratings: Moody's (via ResearchPool and Cbonds), S&amp;P Global Ratings research update (9 Apr 2026), Fitch (DDTL 5.0 facility rating published 30 Apr 2026; IDR affirmation 15 May 2026; DDTL 5.5 facility rating assigned 16 Jul 2026) · https://cbonds.com/news/3865521/ ; https://www.spglobal.com/ratings/en/regulatory/article/-/view/sourceId/101679428 ; https://www.fitchratings.com/research/corporate-finance/fitch-affirms-coreweave-idr-at-bb-outlook-positive-15-05-2026</t>
  </si>
  <si>
    <t xml:space="preserve">S15</t>
  </si>
  <si>
    <t xml:space="preserve">Valuation Research Corporation, Private Credit Trends Q3 2026 · https://www.valuationresearch.com/insights/private-credit-trends-q3-2026/</t>
  </si>
  <si>
    <t xml:space="preserve">S16</t>
  </si>
  <si>
    <t xml:space="preserve">Houlihan Lokey, US Private Credit Market Newsletter, Summer 2026 (PDF; KBRA DLD data through July 2026) · https://cdn.hl.com/pdf/2026/hl-u.s.-private-credit-market-newsletter-summer-2026.pdf</t>
  </si>
  <si>
    <t xml:space="preserve">S17</t>
  </si>
  <si>
    <t xml:space="preserve">Ornn Compute Price Index (OCPI), settled transacted GPU rental indices, 11 Oct 2026 · https://data.ornn.com/markets/h100-sxm</t>
  </si>
  <si>
    <t xml:space="preserve">S18</t>
  </si>
  <si>
    <t xml:space="preserve">GPU Economy, Cloud GPU Price Index (CC BY 4.0; dataset DOI 10.5281/zenodo.22706541), read 12 Oct 2026 · https://gpueconomy.com/price-index</t>
  </si>
  <si>
    <t xml:space="preserve">S19</t>
  </si>
  <si>
    <t xml:space="preserve">AIMultiple, Cloud GPU Rental Price Index (updated 16 Sep 2026) · https://aimultiple.com/gpu-index</t>
  </si>
  <si>
    <t xml:space="preserve">S20</t>
  </si>
  <si>
    <t xml:space="preserve">SemiAnalysis, H100 1-year rental price index (note dated 2 Apr 2026) · https://newsletter.semianalysis.com/p/the-great-gpu-shortage-rental-capacity</t>
  </si>
  <si>
    <t xml:space="preserve">S21</t>
  </si>
  <si>
    <t xml:space="preserve">Hashrate Index (Luxor), AI Hardware Price Index launch, 31 Aug 2026 · https://hashrateindex.com/blog/announcement-introducing-the-ai-hardware-price-index/</t>
  </si>
  <si>
    <t xml:space="preserve">S22</t>
  </si>
  <si>
    <t xml:space="preserve">Hashrate Index (Luxor), Inside the used GPU market, Apr 2026 · https://hashrateindex.com/blog/used-gpu-market-pricing-deprecation-secondary-ai/</t>
  </si>
  <si>
    <t xml:space="preserve">S23</t>
  </si>
  <si>
    <t xml:space="preserve">CoreWeave investor presentation, DDTL 4.0: $8.5 Billion First-of-a-Kind Facility (Mar 2026) · https://s205.q4cdn.com/133937190/files/doc_presentations/2026/Mar/2026-03-DDTL-4-Overview.pdf</t>
  </si>
  <si>
    <t xml:space="preserve">All URLs accessed 11–12 Oct 2026. SEC requests used the declared User-Agent.</t>
  </si>
  <si>
    <t xml:space="preserve">Exhibit 1: Financial summary, CoreWeave, Inc. (consolidated)</t>
  </si>
  <si>
    <t xml:space="preserve">($ in millions; fiscal years ending 31 December; LTM Jun-26 = FY2025A + 6M Jun-26A − 6M Jun-25A, a formula on every flow line)</t>
  </si>
  <si>
    <t xml:space="preserve">FY2023A</t>
  </si>
  <si>
    <t xml:space="preserve">FY2024A</t>
  </si>
  <si>
    <t xml:space="preserve">FY2025A</t>
  </si>
  <si>
    <t xml:space="preserve">6M Jun-25A</t>
  </si>
  <si>
    <t xml:space="preserve">6M Jun-26A</t>
  </si>
  <si>
    <t xml:space="preserve">LTM Jun-26</t>
  </si>
  <si>
    <t xml:space="preserve">Period end date</t>
  </si>
  <si>
    <t xml:space="preserve">date</t>
  </si>
  <si>
    <t xml:space="preserve">Days in period (calendar fiscal year; no 52/53-week convention)</t>
  </si>
  <si>
    <t xml:space="preserve">days</t>
  </si>
  <si>
    <t xml:space="preserve">Weeks in period (days ÷ 7)</t>
  </si>
  <si>
    <t xml:space="preserve">weeks</t>
  </si>
  <si>
    <t xml:space="preserve">Basis</t>
  </si>
  <si>
    <t xml:space="preserve">text</t>
  </si>
  <si>
    <t xml:space="preserve">S-1/424B4 ($000 ÷ 1,000)</t>
  </si>
  <si>
    <t xml:space="preserve">10-K FY2025</t>
  </si>
  <si>
    <t xml:space="preserve">10-Q 2Q26 (comparative)</t>
  </si>
  <si>
    <t xml:space="preserve">10-Q 2Q26</t>
  </si>
  <si>
    <t xml:space="preserve">Formula</t>
  </si>
  <si>
    <t xml:space="preserve">Income statement (costs stored positive and subtracted; fair value change and other income stored as filed, gain = positive)</t>
  </si>
  <si>
    <t xml:space="preserve">Revenue</t>
  </si>
  <si>
    <t xml:space="preserve">$M</t>
  </si>
  <si>
    <t xml:space="preserve">Cost of revenue</t>
  </si>
  <si>
    <t xml:space="preserve">Technology and infrastructure</t>
  </si>
  <si>
    <t xml:space="preserve">Sales and marketing</t>
  </si>
  <si>
    <t xml:space="preserve">General and administrative</t>
  </si>
  <si>
    <t xml:space="preserve">Total operating expenses</t>
  </si>
  <si>
    <t xml:space="preserve">Operating income (loss)</t>
  </si>
  <si>
    <t xml:space="preserve">Gain (loss) on fair value adjustments</t>
  </si>
  <si>
    <t xml:space="preserve">Interest expense, net</t>
  </si>
  <si>
    <t xml:space="preserve">Other income, net</t>
  </si>
  <si>
    <t xml:space="preserve">Loss before income taxes</t>
  </si>
  <si>
    <t xml:space="preserve">Provision for (benefit from) income taxes</t>
  </si>
  <si>
    <t xml:space="preserve">Net loss</t>
  </si>
  <si>
    <t xml:space="preserve">Revenue growth vs prior fiscal year / prior-year YTD</t>
  </si>
  <si>
    <t xml:space="preserve">%</t>
  </si>
  <si>
    <t xml:space="preserve">Adjusted EBITDA bridge (company non-GAAP definition; every add-back as reported)</t>
  </si>
  <si>
    <t xml:space="preserve">add: Depreciation and amortization</t>
  </si>
  <si>
    <t xml:space="preserve">add: Interest expense, net</t>
  </si>
  <si>
    <t xml:space="preserve">add: Stock-based compensation</t>
  </si>
  <si>
    <t xml:space="preserve">add: Acquisition-related costs</t>
  </si>
  <si>
    <t xml:space="preserve">add: Loss (gain) on fair value adjustments (sign flipped by formula)</t>
  </si>
  <si>
    <t xml:space="preserve">less: Other income, net (sign flipped by formula)</t>
  </si>
  <si>
    <t xml:space="preserve">add: Provision for (benefit from) income taxes</t>
  </si>
  <si>
    <t xml:space="preserve">Adjusted EBITDA margin</t>
  </si>
  <si>
    <t xml:space="preserve">Stock-based compensation and acquisition costs, % of Adjusted EBITDA</t>
  </si>
  <si>
    <t xml:space="preserve">Adjusted EBITDA is before depreciation of the GPU fleet (technology equipment, 6-year life) and before all interest, including interest on asset-level DDTL debt.</t>
  </si>
  <si>
    <t xml:space="preserve">Cash flow summary (as filed: outflows negative)</t>
  </si>
  <si>
    <t xml:space="preserve">Net cash provided by (used in) operating activities</t>
  </si>
  <si>
    <t xml:space="preserve">   of which: change in accounts receivable</t>
  </si>
  <si>
    <t xml:space="preserve">   of which: change in prepaid expenses and other assets</t>
  </si>
  <si>
    <t xml:space="preserve">   of which: change in accounts payable and accrued expenses</t>
  </si>
  <si>
    <t xml:space="preserve">   of which: change in deferred revenue (customer prepayments)</t>
  </si>
  <si>
    <t xml:space="preserve">   of which: change in lease liabilities</t>
  </si>
  <si>
    <t xml:space="preserve">Purchase of property and equipment (capex)</t>
  </si>
  <si>
    <t xml:space="preserve">Net cash used in investing activities</t>
  </si>
  <si>
    <t xml:space="preserve">Net cash provided by financing activities</t>
  </si>
  <si>
    <t xml:space="preserve">Cash paid for interest, net of capitalized amounts</t>
  </si>
  <si>
    <t xml:space="preserve">Memo: non-cash PP&amp;E additions (liabilities incl. OEM-financed)</t>
  </si>
  <si>
    <t xml:space="preserve">Operating cash flow less capex (as filed)</t>
  </si>
  <si>
    <t xml:space="preserve">Capex split between maintenance and growth: not disclosed (n/d). Cash taxes paid: not disclosed in the cash flow supplement (n/d). FY2023 cash interest is shown as "—" in the 10-K.</t>
  </si>
  <si>
    <t xml:space="preserve">Basis flag: the 3Q25 release states that 1H25 capex was reduced by $890M (Q1 201, Q2 689) of OEM-financed purchases later determined to be non-cash. The 6M Jun-25A comparative in the 2Q26 10-Q (3,860) is shown as filed; FY2025A reflects the reduction.</t>
  </si>
  <si>
    <t xml:space="preserve">Reconcile: model vs reported (pass if |Delta| ≤ 0.5 × unit; unit = $1M, or $0.001M for the $000 columns)</t>
  </si>
  <si>
    <t xml:space="preserve">Total operating expenses: model</t>
  </si>
  <si>
    <t xml:space="preserve">Total operating expenses: reported</t>
  </si>
  <si>
    <t xml:space="preserve">Total operating expenses: delta</t>
  </si>
  <si>
    <t xml:space="preserve">Operating income (loss): model</t>
  </si>
  <si>
    <t xml:space="preserve">Operating income (loss): reported</t>
  </si>
  <si>
    <t xml:space="preserve">Operating income (loss): delta</t>
  </si>
  <si>
    <t xml:space="preserve">Loss before income taxes: model</t>
  </si>
  <si>
    <t xml:space="preserve">Loss before income taxes: reported</t>
  </si>
  <si>
    <t xml:space="preserve">Loss before income taxes: delta</t>
  </si>
  <si>
    <t xml:space="preserve">Net loss: model</t>
  </si>
  <si>
    <t xml:space="preserve">Net loss: reported</t>
  </si>
  <si>
    <t xml:space="preserve">Net loss: delta</t>
  </si>
  <si>
    <t xml:space="preserve">Adjusted EBITDA: model</t>
  </si>
  <si>
    <t xml:space="preserve">Adjusted EBITDA: reported</t>
  </si>
  <si>
    <t xml:space="preserve">Adjusted EBITDA: delta</t>
  </si>
  <si>
    <t xml:space="preserve">Company facts used in the packet</t>
  </si>
  <si>
    <t xml:space="preserve">Value</t>
  </si>
  <si>
    <t xml:space="preserve">Source</t>
  </si>
  <si>
    <t xml:space="preserve">Remaining performance obligations (RPO), 30 Jun 2026</t>
  </si>
  <si>
    <t xml:space="preserve">S1 Note 2</t>
  </si>
  <si>
    <t xml:space="preserve">RPO expected within 24 months (to 30 Jun 2028)</t>
  </si>
  <si>
    <t xml:space="preserve">RPO expected in months 25–48</t>
  </si>
  <si>
    <t xml:space="preserve">RPO, 31 Dec 2025</t>
  </si>
  <si>
    <t xml:space="preserve">RPO, 31 Dec 2024</t>
  </si>
  <si>
    <t xml:space="preserve">Weighted-average duration of committed contracts, 31 Dec 2025</t>
  </si>
  <si>
    <t xml:space="preserve">years</t>
  </si>
  <si>
    <t xml:space="preserve">S2 ("approximately five years")</t>
  </si>
  <si>
    <t xml:space="preserve">Revenue backlog, 30 Jun 2026 (company measure, approximate)</t>
  </si>
  <si>
    <t xml:space="preserve">S4 2Q26 release; excludes &gt;$25bn added in early Q3</t>
  </si>
  <si>
    <t xml:space="preserve">Revenue from committed contracts, 6M Jun-26</t>
  </si>
  <si>
    <t xml:space="preserve">Active power, 30 Jun 2026</t>
  </si>
  <si>
    <t xml:space="preserve">GW</t>
  </si>
  <si>
    <t xml:space="preserve">S4 2Q26 release</t>
  </si>
  <si>
    <t xml:space="preserve">Contracted power, 30 Jun 2026 (approximate)</t>
  </si>
  <si>
    <t xml:space="preserve">Useful life of technology equipment (5 → 6 years from 1 Jan 2023)</t>
  </si>
  <si>
    <t xml:space="preserve">S2 Note 2</t>
  </si>
  <si>
    <t xml:space="preserve">Long-lived assets located in the US</t>
  </si>
  <si>
    <t xml:space="preserve">S1 Note 15</t>
  </si>
  <si>
    <t xml:space="preserve">Technology equipment, gross, 30 Jun 2026</t>
  </si>
  <si>
    <t xml:space="preserve">S1 Note 5</t>
  </si>
  <si>
    <t xml:space="preserve">Construction in progress, 30 Jun 2026</t>
  </si>
  <si>
    <t xml:space="preserve">Accumulated depreciation and amortization, 30 Jun 2026</t>
  </si>
  <si>
    <t xml:space="preserve">Interest capitalized, 6M Jun-26</t>
  </si>
  <si>
    <t xml:space="preserve">Undrawn availability under the RCF and DDTL 3.0, 4.0 and 5.0, 30 Jun 2026</t>
  </si>
  <si>
    <t xml:space="preserve">S1 risk factors</t>
  </si>
  <si>
    <t xml:space="preserve">OEM-financed purchases reclassified as non-cash in 1H25 (Q1 201 + Q2 689)</t>
  </si>
  <si>
    <t xml:space="preserve">S4 3Q25 release, footnote 1</t>
  </si>
  <si>
    <t xml:space="preserve">Source: S2 (10-K FY2025); S3 (IPO prospectus, FY2023–FY2024 in $000); S1 (10-Q 2Q26); S4 (earnings releases). LTM column is a formula.</t>
  </si>
  <si>
    <t xml:space="preserve">Exhibit 2: Quarterly results, Q3-24 to Q2-26 (8 quarters)</t>
  </si>
  <si>
    <t xml:space="preserve">($ in millions; calendar quarters; $000 sources divided by 1,000; Q4 cash flows derived as FY − 9M and flagged)</t>
  </si>
  <si>
    <t xml:space="preserve">Q3-24</t>
  </si>
  <si>
    <t xml:space="preserve">Q4-24</t>
  </si>
  <si>
    <t xml:space="preserve">Q1-25</t>
  </si>
  <si>
    <t xml:space="preserve">Q2-25</t>
  </si>
  <si>
    <t xml:space="preserve">Q3-25</t>
  </si>
  <si>
    <t xml:space="preserve">Q4-25</t>
  </si>
  <si>
    <t xml:space="preserve">Q1-26</t>
  </si>
  <si>
    <t xml:space="preserve">Q2-26</t>
  </si>
  <si>
    <t xml:space="preserve">Quarter end date</t>
  </si>
  <si>
    <t xml:space="preserve">Days in quarter</t>
  </si>
  <si>
    <t xml:space="preserve">Weeks in quarter (days ÷ 7)</t>
  </si>
  <si>
    <t xml:space="preserve">3Q25 release ($000 ÷ 1,000)</t>
  </si>
  <si>
    <t xml:space="preserve">4Q25 release</t>
  </si>
  <si>
    <t xml:space="preserve">1Q26 release</t>
  </si>
  <si>
    <t xml:space="preserve">2Q26 release</t>
  </si>
  <si>
    <t xml:space="preserve">Income statement and Adjusted EBITDA (as reported)</t>
  </si>
  <si>
    <t xml:space="preserve">Operating income (loss): delta, model − reported</t>
  </si>
  <si>
    <t xml:space="preserve">Depreciation and amortization</t>
  </si>
  <si>
    <t xml:space="preserve">Q2-25: 560 per cash flow statement; the Adjusted EBITDA reconciliation shows 559</t>
  </si>
  <si>
    <t xml:space="preserve">Stock-based compensation</t>
  </si>
  <si>
    <t xml:space="preserve">Adjusted EBITDA (company definition, as reported)</t>
  </si>
  <si>
    <t xml:space="preserve">Operating margin</t>
  </si>
  <si>
    <t xml:space="preserve">Revenue growth, quarter on quarter</t>
  </si>
  <si>
    <t xml:space="preserve">Cash flow (as filed; Q4 values are derived = FY − 9M, flagged)</t>
  </si>
  <si>
    <t xml:space="preserve">Year-to-date inputs (9M, from the 3Q25 release, $000 ÷ 1,000), used for the derived Q4 values and checks below:</t>
  </si>
  <si>
    <t xml:space="preserve">9M Sep-24</t>
  </si>
  <si>
    <t xml:space="preserve">9M Sep-25</t>
  </si>
  <si>
    <t xml:space="preserve">9M Revenue</t>
  </si>
  <si>
    <t xml:space="preserve">9M Interest expense, net</t>
  </si>
  <si>
    <t xml:space="preserve">9M Net loss</t>
  </si>
  <si>
    <t xml:space="preserve">9M D&amp;A</t>
  </si>
  <si>
    <t xml:space="preserve">9M Adjusted EBITDA</t>
  </si>
  <si>
    <t xml:space="preserve">9M CFO</t>
  </si>
  <si>
    <t xml:space="preserve">9M Capex</t>
  </si>
  <si>
    <t xml:space="preserve">Net cash from operating activities</t>
  </si>
  <si>
    <t xml:space="preserve">Q4-24 and Q4-25: derived (FY − 9M)</t>
  </si>
  <si>
    <t xml:space="preserve">Memo: 1H25 OEM purchases later reclassified as non-cash</t>
  </si>
  <si>
    <t xml:space="preserve">Reconcile: quarters vs reported YTD and FY (pass if |Delta| ≤ 0.5 × $1M unit)</t>
  </si>
  <si>
    <t xml:space="preserve">Quarters / derived</t>
  </si>
  <si>
    <t xml:space="preserve">Reported</t>
  </si>
  <si>
    <t xml:space="preserve">Delta</t>
  </si>
  <si>
    <t xml:space="preserve">Derived Q4-24 revenue (FY2024 − 9M) vs reported Q4-24</t>
  </si>
  <si>
    <t xml:space="preserve">Derived Q4-24 interest expense vs reported</t>
  </si>
  <si>
    <t xml:space="preserve">Derived Q4-24 net loss vs reported</t>
  </si>
  <si>
    <t xml:space="preserve">Derived Q4-24 D&amp;A vs reported</t>
  </si>
  <si>
    <t xml:space="preserve">Derived Q4-24 Adjusted EBITDA vs reported</t>
  </si>
  <si>
    <t xml:space="preserve">Derived Q4-25 revenue (FY2025 − 9M) vs reported Q4-25</t>
  </si>
  <si>
    <t xml:space="preserve">Derived Q4-25 interest expense vs reported</t>
  </si>
  <si>
    <t xml:space="preserve">Derived Q4-25 net loss vs reported</t>
  </si>
  <si>
    <t xml:space="preserve">Derived Q4-25 D&amp;A vs reported</t>
  </si>
  <si>
    <t xml:space="preserve">Q1-25 + Q2-25 revenue vs 6M Jun-25A</t>
  </si>
  <si>
    <t xml:space="preserve">Q1-25 + Q2-25 interest expense vs 6M Jun-25A</t>
  </si>
  <si>
    <t xml:space="preserve">Q1-25 + Q2-25 net loss vs 6M Jun-25A</t>
  </si>
  <si>
    <t xml:space="preserve">Q1-25 + Q2-25 D&amp;A vs 6M Jun-25A</t>
  </si>
  <si>
    <t xml:space="preserve">Q1-25 + Q2-25 operating cash flow vs 6M Jun-25A</t>
  </si>
  <si>
    <t xml:space="preserve">Q1-25 + Q2-25 capex vs 6M Jun-25A</t>
  </si>
  <si>
    <t xml:space="preserve">Q1-26 + Q2-26 revenue vs 6M Jun-26A</t>
  </si>
  <si>
    <t xml:space="preserve">Q1-26 + Q2-26 interest expense vs 6M Jun-26A</t>
  </si>
  <si>
    <t xml:space="preserve">Q1-26 + Q2-26 net loss vs 6M Jun-26A</t>
  </si>
  <si>
    <t xml:space="preserve">Q1-26 + Q2-26 D&amp;A vs 6M Jun-26A</t>
  </si>
  <si>
    <t xml:space="preserve">Q1-26 + Q2-26 Adjusted EBITDA vs 6M Jun-26A</t>
  </si>
  <si>
    <t xml:space="preserve">Q1-26 + Q2-26 operating cash flow vs 6M Jun-26A</t>
  </si>
  <si>
    <t xml:space="preserve">Q1-26 + Q2-26 capex vs 6M Jun-26A</t>
  </si>
  <si>
    <t xml:space="preserve">6M Jun-25A + Q3-25 revenue vs 9M Sep-25</t>
  </si>
  <si>
    <t xml:space="preserve">6M Jun-25A + Q3-25 interest expense vs 9M Sep-25</t>
  </si>
  <si>
    <t xml:space="preserve">6M Jun-25A + Q3-25 net loss vs 9M Sep-25</t>
  </si>
  <si>
    <t xml:space="preserve">6M Jun-25A + Q3-25 operating cash flow vs 9M Sep-25</t>
  </si>
  <si>
    <t xml:space="preserve">6M Jun-25A + Q3-25 capex + 1H25 OEM reclass vs 9M Sep-25</t>
  </si>
  <si>
    <t xml:space="preserve">Information only (not a check): Adjusted EBITDA built from quarters differs from the FY / 6M figures by more than the tolerance because each release rounds its own components:</t>
  </si>
  <si>
    <t xml:space="preserve">   Derived Q4-25 Adjusted EBITDA (FY2025 − 9M) vs reported Q4-25</t>
  </si>
  <si>
    <t xml:space="preserve">   Q1-25 + Q2-25 Adjusted EBITDA vs 6M Jun-25A</t>
  </si>
  <si>
    <t xml:space="preserve">   Sum of Q3-25 to Q2-26 Adjusted EBITDA vs LTM Jun-26 formula</t>
  </si>
  <si>
    <t xml:space="preserve">The case uses one LTM Adjusted EBITDA: the Exhibit 1 formula (FY + YTD − prior YTD). Acquisition-related costs explain most of the FY2025 gap (9M 47.0 + Q4 9 vs FY 55).</t>
  </si>
  <si>
    <t xml:space="preserve">Source: S4 (earnings releases 3Q25–2Q26: statements of operations, cash flows, Adjusted EBITDA reconciliations); S7; S2; S3.</t>
  </si>
  <si>
    <t xml:space="preserve">Exhibit 3: Balance sheet, debt by tranche, maturities and pro forma capitalization</t>
  </si>
  <si>
    <t xml:space="preserve">($ in millions; period-end balances as reported; debt at principal unless stated)</t>
  </si>
  <si>
    <t xml:space="preserve">Dec-25A</t>
  </si>
  <si>
    <t xml:space="preserve">Jun-26A</t>
  </si>
  <si>
    <t xml:space="preserve">Assets</t>
  </si>
  <si>
    <t xml:space="preserve">Cash and cash equivalents</t>
  </si>
  <si>
    <t xml:space="preserve">Restricted cash and cash equivalents, current</t>
  </si>
  <si>
    <t xml:space="preserve">Marketable securities</t>
  </si>
  <si>
    <t xml:space="preserve">Accounts receivable, net</t>
  </si>
  <si>
    <t xml:space="preserve">Prepaid expenses and other current assets</t>
  </si>
  <si>
    <t xml:space="preserve">Restricted cash and cash equivalents, non-current</t>
  </si>
  <si>
    <t xml:space="preserve">Property and equipment, net</t>
  </si>
  <si>
    <t xml:space="preserve">Operating lease right-of-use assets</t>
  </si>
  <si>
    <t xml:space="preserve">Intangible assets, net</t>
  </si>
  <si>
    <t xml:space="preserve">Goodwill</t>
  </si>
  <si>
    <t xml:space="preserve">Other non-current assets</t>
  </si>
  <si>
    <t xml:space="preserve">Total assets</t>
  </si>
  <si>
    <t xml:space="preserve">Liabilities and equity</t>
  </si>
  <si>
    <t xml:space="preserve">Accounts payable</t>
  </si>
  <si>
    <t xml:space="preserve">Accrued liabilities</t>
  </si>
  <si>
    <t xml:space="preserve">Recourse debt, current</t>
  </si>
  <si>
    <t xml:space="preserve">Non-recourse debt, current</t>
  </si>
  <si>
    <t xml:space="preserve">Deferred revenue, current</t>
  </si>
  <si>
    <t xml:space="preserve">Operating lease liabilities, current</t>
  </si>
  <si>
    <t xml:space="preserve">Finance lease liabilities, current</t>
  </si>
  <si>
    <t xml:space="preserve">Other current liabilities</t>
  </si>
  <si>
    <t xml:space="preserve">Recourse debt, non-current</t>
  </si>
  <si>
    <t xml:space="preserve">Non-recourse debt, non-current</t>
  </si>
  <si>
    <t xml:space="preserve">Deferred revenue, non-current</t>
  </si>
  <si>
    <t xml:space="preserve">Operating lease liabilities, non-current</t>
  </si>
  <si>
    <t xml:space="preserve">Finance lease liabilities, non-current</t>
  </si>
  <si>
    <t xml:space="preserve">Deferred tax liabilities, non-current</t>
  </si>
  <si>
    <t xml:space="preserve">Other non-current liabilities</t>
  </si>
  <si>
    <t xml:space="preserve">Total liabilities</t>
  </si>
  <si>
    <t xml:space="preserve">   memo: total current liabilities</t>
  </si>
  <si>
    <t xml:space="preserve">Total stockholders' equity</t>
  </si>
  <si>
    <t xml:space="preserve">Total liabilities and equity</t>
  </si>
  <si>
    <t xml:space="preserve">Check: assets − (liabilities + equity)</t>
  </si>
  <si>
    <t xml:space="preserve">Reported total assets</t>
  </si>
  <si>
    <t xml:space="preserve">Delta: total assets model − reported</t>
  </si>
  <si>
    <t xml:space="preserve">Reported total liabilities</t>
  </si>
  <si>
    <t xml:space="preserve">Delta: total liabilities model − reported</t>
  </si>
  <si>
    <t xml:space="preserve">Reported total current liabilities</t>
  </si>
  <si>
    <t xml:space="preserve">Delta: total current liabilities model − reported</t>
  </si>
  <si>
    <t xml:space="preserve">Restricted cash sits mainly in the DDTL and other financing vehicles and is not freely available to the parent.</t>
  </si>
  <si>
    <t xml:space="preserve">Debt by tranche (principal), 30 Jun 2026 and 31 Dec 2025</t>
  </si>
  <si>
    <t xml:space="preserve">Effective rate</t>
  </si>
  <si>
    <t xml:space="preserve">Maturity</t>
  </si>
  <si>
    <t xml:space="preserve">Group</t>
  </si>
  <si>
    <t xml:space="preserve">Note</t>
  </si>
  <si>
    <t xml:space="preserve">DDTL 1.0 Facility</t>
  </si>
  <si>
    <t xml:space="preserve">Mar 2028</t>
  </si>
  <si>
    <t xml:space="preserve">R-SPV</t>
  </si>
  <si>
    <t xml:space="preserve">Effective rate 15%</t>
  </si>
  <si>
    <t xml:space="preserve">DDTL 2.0 Facility</t>
  </si>
  <si>
    <t xml:space="preserve">Aug 2030</t>
  </si>
  <si>
    <t xml:space="preserve">DDTL 2.1 Facility</t>
  </si>
  <si>
    <t xml:space="preserve">Mar 2031</t>
  </si>
  <si>
    <t xml:space="preserve">DDTL 3.0 Facility</t>
  </si>
  <si>
    <t xml:space="preserve">DDTL 5.0 Facility</t>
  </si>
  <si>
    <t xml:space="preserve">Nov 2031</t>
  </si>
  <si>
    <t xml:space="preserve">Term SOFR + 4.50% (May 2026)</t>
  </si>
  <si>
    <t xml:space="preserve">Revolving Credit Facility</t>
  </si>
  <si>
    <t xml:space="preserve">Nov 2029</t>
  </si>
  <si>
    <t xml:space="preserve">R-SEC</t>
  </si>
  <si>
    <t xml:space="preserve">$2.0bn remaining capacity at Jun-26</t>
  </si>
  <si>
    <t xml:space="preserve">OEM financing arrangements (recourse)</t>
  </si>
  <si>
    <t xml:space="preserve">Dec 2026 – Jul 2030</t>
  </si>
  <si>
    <t xml:space="preserve">Magnetar loan</t>
  </si>
  <si>
    <t xml:space="preserve">Jan 2029</t>
  </si>
  <si>
    <t xml:space="preserve">Convertible promissory notes</t>
  </si>
  <si>
    <t xml:space="preserve">Apr 2026</t>
  </si>
  <si>
    <t xml:space="preserve">Repaid</t>
  </si>
  <si>
    <t xml:space="preserve">9.25% senior notes due 2030</t>
  </si>
  <si>
    <t xml:space="preserve">Jun 2030</t>
  </si>
  <si>
    <t xml:space="preserve">R-UNS</t>
  </si>
  <si>
    <t xml:space="preserve">9.00% senior notes due 2031</t>
  </si>
  <si>
    <t xml:space="preserve">Feb 2031</t>
  </si>
  <si>
    <t xml:space="preserve">9.75% senior notes due 2031</t>
  </si>
  <si>
    <t xml:space="preserve">Oct 2031</t>
  </si>
  <si>
    <t xml:space="preserve">Issued Apr 2026</t>
  </si>
  <si>
    <t xml:space="preserve">9.625% senior notes due 2032</t>
  </si>
  <si>
    <t xml:space="preserve">Jul 2032</t>
  </si>
  <si>
    <t xml:space="preserve">Issued Jun 2026</t>
  </si>
  <si>
    <t xml:space="preserve">8.50% EUR senior notes due 2032 (€2,000M)</t>
  </si>
  <si>
    <t xml:space="preserve">1.75% convertible senior notes due 2031</t>
  </si>
  <si>
    <t xml:space="preserve">Dec 2031</t>
  </si>
  <si>
    <t xml:space="preserve">R-CVT</t>
  </si>
  <si>
    <t xml:space="preserve">1.75% convertible senior notes due 2032</t>
  </si>
  <si>
    <t xml:space="preserve">Oct 2032</t>
  </si>
  <si>
    <t xml:space="preserve">DDTL 4.0 Facility (non-recourse)</t>
  </si>
  <si>
    <t xml:space="preserve">Mar 2032</t>
  </si>
  <si>
    <t xml:space="preserve">N-SPV</t>
  </si>
  <si>
    <t xml:space="preserve">Term SOFR + 2.25% (Mar 2026)</t>
  </si>
  <si>
    <t xml:space="preserve">OEM and software financing (non-recourse)</t>
  </si>
  <si>
    <t xml:space="preserve">Aug 2026 – Aug 2028</t>
  </si>
  <si>
    <t xml:space="preserve">Less: unamortized discount and issuance costs, recourse</t>
  </si>
  <si>
    <t xml:space="preserve">Less: unamortized discount and issuance costs, non-recourse</t>
  </si>
  <si>
    <t xml:space="preserve">Total recourse debt, net</t>
  </si>
  <si>
    <t xml:space="preserve">Total non-recourse debt, net</t>
  </si>
  <si>
    <t xml:space="preserve">Reported recourse debt, net</t>
  </si>
  <si>
    <t xml:space="preserve">Delta: recourse debt, net tranche sum − reported</t>
  </si>
  <si>
    <t xml:space="preserve">Reported non-recourse debt, net</t>
  </si>
  <si>
    <t xml:space="preserve">Delta: non-recourse debt, net tranche sum − reported</t>
  </si>
  <si>
    <t xml:space="preserve">Check: balance sheet recourse debt (current + non-current) − tranche table</t>
  </si>
  <si>
    <t xml:space="preserve">Check: balance sheet non-recourse debt − tranche table</t>
  </si>
  <si>
    <t xml:space="preserve">Total debt principal (recourse + non-recourse, before discount)</t>
  </si>
  <si>
    <t xml:space="preserve">Note: tranche columns run Jun-26A then Dec-25A; the balance sheet above runs Dec-25A then Jun-26A. "Effective rate" is as reported in Note 10 (rounded to whole %).</t>
  </si>
  <si>
    <t xml:space="preserve">Contractual principal maturities, 30 Jun 2026 (all debt)</t>
  </si>
  <si>
    <t xml:space="preserve">Amount</t>
  </si>
  <si>
    <t xml:space="preserve">% of total</t>
  </si>
  <si>
    <t xml:space="preserve">Cumulative %</t>
  </si>
  <si>
    <t xml:space="preserve">Remaining 2026</t>
  </si>
  <si>
    <t xml:space="preserve">2027</t>
  </si>
  <si>
    <t xml:space="preserve">2028</t>
  </si>
  <si>
    <t xml:space="preserve">2029</t>
  </si>
  <si>
    <t xml:space="preserve">2030</t>
  </si>
  <si>
    <t xml:space="preserve">Thereafter</t>
  </si>
  <si>
    <t xml:space="preserve">Total</t>
  </si>
  <si>
    <t xml:space="preserve">Check: maturity table − tranche principal (Jun-26)</t>
  </si>
  <si>
    <t xml:space="preserve">Pro forma capitalization: Jun-26A principal plus disclosed subsequent events only (to 9 Oct 2026)</t>
  </si>
  <si>
    <t xml:space="preserve">Subsequent events</t>
  </si>
  <si>
    <t xml:space="preserve">Pro forma</t>
  </si>
  <si>
    <t xml:space="preserve">× LTM Adj. EBITDA</t>
  </si>
  <si>
    <t xml:space="preserve">Cumulative ×</t>
  </si>
  <si>
    <t xml:space="preserve">Ranking note</t>
  </si>
  <si>
    <t xml:space="preserve">Non-recourse SPV debt (DDTL 4.0, OEM)</t>
  </si>
  <si>
    <t xml:space="preserve">Asset-level; no parent guarantee</t>
  </si>
  <si>
    <t xml:space="preserve">Parent-guaranteed SPV delayed-draw term loans</t>
  </si>
  <si>
    <t xml:space="preserve">Asset-level, guaranteed by CoreWeave, Inc.</t>
  </si>
  <si>
    <t xml:space="preserve">Other secured and OEM recourse debt (RCF, OEM, Magnetar)</t>
  </si>
  <si>
    <t xml:space="preserve">Secured by pledges of certain assets</t>
  </si>
  <si>
    <t xml:space="preserve">Senior unsecured notes</t>
  </si>
  <si>
    <t xml:space="preserve">Parent senior unsecured</t>
  </si>
  <si>
    <t xml:space="preserve">Convertible senior notes</t>
  </si>
  <si>
    <t xml:space="preserve">Parent senior unsecured, convertible</t>
  </si>
  <si>
    <t xml:space="preserve">Total debt principal</t>
  </si>
  <si>
    <t xml:space="preserve">Less: unrestricted cash and cash equivalents (Jun-26A; post-June cash flows n/d)</t>
  </si>
  <si>
    <t xml:space="preserve">Net debt</t>
  </si>
  <si>
    <t xml:space="preserve">LTM Jun-26 Adjusted EBITDA (Exhibit 1)</t>
  </si>
  <si>
    <t xml:space="preserve">Check: pro forma group sum − tranche principal − subsequent events</t>
  </si>
  <si>
    <t xml:space="preserve">Subsequent events: DDTL 5.5 draws of $1.2bn after closing; RCF draw of $1.2bn in Aug 2026; $4.2bn 2.875% convertible notes due 2033 closed 22 Sep 2026 (net proceeds $4,137.0M; capped call). Other post-June borrowings, repayments and cash flows are not disclosed (n/d).</t>
  </si>
  <si>
    <t xml:space="preserve">Cumulative × uses an illustrative ranking (asset-level debt first). Each SPV's lenders have first claim on that SPV's assets only; there is no single priority stack across SPVs.</t>
  </si>
  <si>
    <t xml:space="preserve">Source: S1 (10-Q 2Q26: balance sheet; Note 10 Debt; Note 16 Subsequent events); S5; S6.</t>
  </si>
  <si>
    <t xml:space="preserve">Exhibit 4: DDTL 5.5 facility: key terms, illustrative sources and uses, and the proposed position</t>
  </si>
  <si>
    <t xml:space="preserve">($ in millions; terms abstracted from the Credit Agreement dated 7 Aug 2026; the purchase by Tamsin Credit Partners and its price are HYPOTHETICAL)</t>
  </si>
  <si>
    <t xml:space="preserve">Key numeric terms (Credit Agreement)</t>
  </si>
  <si>
    <t xml:space="preserve">Section / note</t>
  </si>
  <si>
    <t xml:space="preserve">Aggregate Delayed Draw Loan Commitments</t>
  </si>
  <si>
    <t xml:space="preserve">Definition "Delayed Draw Loan Commitment"</t>
  </si>
  <si>
    <t xml:space="preserve">Loans drawn after closing (disclosed in the 2Q26 10-Q, filed 12 Aug 2026)</t>
  </si>
  <si>
    <t xml:space="preserve">S1 Note 16; later draws n/d</t>
  </si>
  <si>
    <t xml:space="preserve">Applicable margin, Term SOFR loans</t>
  </si>
  <si>
    <t xml:space="preserve">Section 2.11; Base Rate loans + 4.50%</t>
  </si>
  <si>
    <t xml:space="preserve">Applicable margin, Base Rate loans</t>
  </si>
  <si>
    <t xml:space="preserve">Base Rate = highest of FFE + 0.50%, Prime, 1M Term SOFR + 1.00%</t>
  </si>
  <si>
    <t xml:space="preserve">Term SOFR floor</t>
  </si>
  <si>
    <t xml:space="preserve">Definition "Floor": 0.00%</t>
  </si>
  <si>
    <t xml:space="preserve">Undrawn fee on unused commitments (act/360, monthly)</t>
  </si>
  <si>
    <t xml:space="preserve">Section 2.10(c)</t>
  </si>
  <si>
    <t xml:space="preserve">Default rate premium</t>
  </si>
  <si>
    <t xml:space="preserve">Section 2.11</t>
  </si>
  <si>
    <t xml:space="preserve">Funding Date GPU Amount: advance rate on Funding Date Capital Expenditures</t>
  </si>
  <si>
    <t xml:space="preserve">Loans may not exceed this amount at each draw (Section 4.02); excludes Uncontracted GPU Capacity</t>
  </si>
  <si>
    <t xml:space="preserve">Minimum DDTL Amount (cash sweep stops at this balance)</t>
  </si>
  <si>
    <t xml:space="preserve">Section 2.09(b)(i)(B)</t>
  </si>
  <si>
    <t xml:space="preserve">Optional prepayments free of Applicable Premium (aggregate)</t>
  </si>
  <si>
    <t xml:space="preserve">Definition "Applicable Premium"</t>
  </si>
  <si>
    <t xml:space="preserve">Projected Contract Value Ratio: Cash Trap below</t>
  </si>
  <si>
    <t xml:space="preserve">x</t>
  </si>
  <si>
    <t xml:space="preserve">Total Projected Contract Value ÷ Loans; numerator definition redacted [*]</t>
  </si>
  <si>
    <t xml:space="preserve">Minimum DSCR (trailing 3 full months), tested monthly</t>
  </si>
  <si>
    <t xml:space="preserve">Section 6.12(a); same level for Projected DSCR on MSA renewals</t>
  </si>
  <si>
    <t xml:space="preserve">Liquidity Requirement floor</t>
  </si>
  <si>
    <t xml:space="preserve">Section 6.12(b); first 6 months; may be met by letter of credit</t>
  </si>
  <si>
    <t xml:space="preserve">Liquidity Requirement after 6 months: % of Loans (if higher than the floor)</t>
  </si>
  <si>
    <t xml:space="preserve">Last 12 months: projected scheduled principal and interest</t>
  </si>
  <si>
    <t xml:space="preserve">Required Lenders threshold</t>
  </si>
  <si>
    <t xml:space="preserve">"more than 50%" of Loans and Commitments</t>
  </si>
  <si>
    <t xml:space="preserve">Annual audited financial statements due (days after year-end; 150 for FY2026)</t>
  </si>
  <si>
    <t xml:space="preserve">Section 5.04; parent and Borrower</t>
  </si>
  <si>
    <t xml:space="preserve">Quarterly financial statements due (days after quarter-end)</t>
  </si>
  <si>
    <t xml:space="preserve">Section 5.04; from the quarter ended 30 Jun 2026</t>
  </si>
  <si>
    <t xml:space="preserve">Interest rate hedge: minimum notional, % of projected Loans</t>
  </si>
  <si>
    <t xml:space="preserve">Section 5.23; within 45 days after the Commitment Termination Date</t>
  </si>
  <si>
    <t xml:space="preserve">Availability period ends</t>
  </si>
  <si>
    <t xml:space="preserve">Earlier of commitments reduced to zero and 31 Dec 2026</t>
  </si>
  <si>
    <t xml:space="preserve">Term Maturity Date</t>
  </si>
  <si>
    <t xml:space="preserve">Balance due at maturity (Section 2.08(b))</t>
  </si>
  <si>
    <t xml:space="preserve">Prepayment premium: year 1 after the Signing Date</t>
  </si>
  <si>
    <t xml:space="preserve">Make-whole</t>
  </si>
  <si>
    <t xml:space="preserve">PV of interest from prepayment to the Term Maturity Date, discounted at Treasury + 0.50%; sweep, Cash Sweep Event, MSA resizing and casualty prepayments excluded</t>
  </si>
  <si>
    <t xml:space="preserve">Prepayment premium: year 2</t>
  </si>
  <si>
    <t xml:space="preserve">Applies to Applicable Premium Payment Events incl. acceleration</t>
  </si>
  <si>
    <t xml:space="preserve">Prepayment premium: year 3</t>
  </si>
  <si>
    <t xml:space="preserve">None after the 3rd anniversary</t>
  </si>
  <si>
    <t xml:space="preserve">Amortization</t>
  </si>
  <si>
    <t xml:space="preserve">Schedule 2.08</t>
  </si>
  <si>
    <t xml:space="preserve">% of Adjusted Loan Amount monthly from the first Monthly Payment Date after the Commitment Termination Date; schedule not filed (n/d)</t>
  </si>
  <si>
    <t xml:space="preserve">Redacted or unfiled items [*]: Total Projected Contract Value; customer names under the five Initial MSAs; Approved Data Center Sites; Weighted Average Hourly GPU Rate; Renewal Deadline period; caps on ancillary hardware and installation costs; Schedules 2.08 and 4.02(l); fee letters.</t>
  </si>
  <si>
    <t xml:space="preserve">Illustrative SPV sources and uses at full draw (formula; assumes the full commitment is drawn at the 70% advance rate)</t>
  </si>
  <si>
    <t xml:space="preserve">Sources: DDTL 5.5 Loans (full commitment)</t>
  </si>
  <si>
    <t xml:space="preserve">Assumes full draw by 31 Dec 2026</t>
  </si>
  <si>
    <t xml:space="preserve">Uses: Funding Date Capital Expenditures supported (Loans ÷ advance rate)</t>
  </si>
  <si>
    <t xml:space="preserve">GPU servers, ancillary hardware and installation (caps redacted)</t>
  </si>
  <si>
    <t xml:space="preserve">Sources: CoreWeave equity contribution (balancing item)</t>
  </si>
  <si>
    <t xml:space="preserve">Parent cash or equipment transferred at net depreciated cost</t>
  </si>
  <si>
    <t xml:space="preserve">Uses: Liquidity Requirement funded at closing (or letter of credit)</t>
  </si>
  <si>
    <t xml:space="preserve">Assumed cash-funded by the parent for illustration</t>
  </si>
  <si>
    <t xml:space="preserve">Sources: CoreWeave contribution for the Liquidity Requirement</t>
  </si>
  <si>
    <t xml:space="preserve">Total sources</t>
  </si>
  <si>
    <t xml:space="preserve">Total uses</t>
  </si>
  <si>
    <t xml:space="preserve">Check: sources − uses</t>
  </si>
  <si>
    <t xml:space="preserve">Upfront fees and OID under the fee letters are not disclosed (n/d) and are excluded.</t>
  </si>
  <si>
    <t xml:space="preserve">Proposed position: Tamsin Credit Partners buys $250.0M of commitments from a syndicate bank (HYPOTHETICAL)</t>
  </si>
  <si>
    <t xml:space="preserve">Commitment purchased (funded + unfunded)</t>
  </si>
  <si>
    <t xml:space="preserve">Hypothetical</t>
  </si>
  <si>
    <t xml:space="preserve">Share of the facility</t>
  </si>
  <si>
    <t xml:space="preserve">Funded Loans acquired (pro rata to the disclosed $1.2bn drawn)</t>
  </si>
  <si>
    <t xml:space="preserve">Actual drawn amount at settlement n/d</t>
  </si>
  <si>
    <t xml:space="preserve">Unfunded commitment assumed (must fund draws to 31 Dec 2026)</t>
  </si>
  <si>
    <t xml:space="preserve">Check: funded + unfunded − commitment purchased</t>
  </si>
  <si>
    <t xml:space="preserve">Purchase price (applied to the full commitment, funded and unfunded)</t>
  </si>
  <si>
    <t xml:space="preserve">% of par</t>
  </si>
  <si>
    <t xml:space="preserve">Hypothetical; the seller credits the discount on unfunded amounts at settlement</t>
  </si>
  <si>
    <t xml:space="preserve">Discount received at settlement = (1 − price) × commitment</t>
  </si>
  <si>
    <t xml:space="preserve">Settlement sources and uses (HYPOTHETICAL)</t>
  </si>
  <si>
    <t xml:space="preserve">Sources: Tamsin cash paid at settlement</t>
  </si>
  <si>
    <t xml:space="preserve">Sources: discount credited by the seller</t>
  </si>
  <si>
    <t xml:space="preserve">Uses: funded Loans acquired at par</t>
  </si>
  <si>
    <t xml:space="preserve">Hypothetical trade date / settlement</t>
  </si>
  <si>
    <t xml:space="preserve">Settlement about 30 Oct 2026 (assumed)</t>
  </si>
  <si>
    <t xml:space="preserve">Base rate for any all-in or coverage calculation: 1M CME Term SOFR 3.92490% on 9 Oct 2026 (Exhibit 6). The Term SOFR floor is 0.00%.</t>
  </si>
  <si>
    <t xml:space="preserve">Cash waterfall, Section 2.20(b), monthly from the Available Cash Account (order of priority)</t>
  </si>
  <si>
    <t xml:space="preserve">(i) Operating costs, with a 60-day look-forward reserve (Management Agreement fees excluded except cost reimbursements)</t>
  </si>
  <si>
    <t xml:space="preserve">(ii) Agent and other fees</t>
  </si>
  <si>
    <t xml:space="preserve">(iii) Interest and scheduled swap payments</t>
  </si>
  <si>
    <t xml:space="preserve">(iv) Scheduled principal (Schedule 2.08) and swap termination payments</t>
  </si>
  <si>
    <t xml:space="preserve">(v) Liquidity Account top-up to the Liquidity Requirement</t>
  </si>
  <si>
    <t xml:space="preserve">(vi) Cash Trap Account, while a Cash Trap Event continues</t>
  </si>
  <si>
    <t xml:space="preserve">(vii) Other operating costs and capex, including Management Agreement fees paid to the parent</t>
  </si>
  <si>
    <t xml:space="preserve">(viii) After the Commitment Termination Date: 100% sweep to prepay Loans until they are at or below the Minimum DDTL Amount</t>
  </si>
  <si>
    <t xml:space="preserve">(ix) Distribution Reserve Account, released to the parent if the Distribution Conditions are met</t>
  </si>
  <si>
    <t xml:space="preserve">Cash Trap Event: an unwaived material MSA breach giving the customer a termination right, or PCVR below 2.40x. After 3 consecutive Monthly Payment Dates it becomes a Cash Sweep Event: 100% of collateral account cash prepays Loans until PCVR exceeds 2.40x.</t>
  </si>
  <si>
    <t xml:space="preserve">Maturing MSA non-replacement (Section 2.09(b)(iii)): by the Renewal Deadline [*], renew or replace with an eligible MSA so that Projected DSCR ≥ 1.35x each month and PCVR ≥ 2.40x, otherwise prepay to restore them. Projected DSCR is calculated by the Borrower in good faith on assumptions consistent with its Base Case Model.</t>
  </si>
  <si>
    <t xml:space="preserve">Source: S5 (Credit Agreement Sections 1.01, 2.07–2.10, 2.20, 4.02, 5.23, 6.06, 6.12, 7.03; press release); S1 Note 16. Position, price and dates: IC Simulator (HYPOTHETICAL).</t>
  </si>
  <si>
    <t xml:space="preserve">Exhibit 5: Contracts, customer concentration and collateral</t>
  </si>
  <si>
    <t xml:space="preserve">(as stated per row; customer names under the DDTL 5.5 MSAs are redacted in the filed agreement)</t>
  </si>
  <si>
    <t xml:space="preserve">Contract tenor vs loan tenor</t>
  </si>
  <si>
    <t xml:space="preserve">DDTL 5.5 underlying customer contracts: average length (approximate)</t>
  </si>
  <si>
    <t xml:space="preserve">S5 press release: "average approximately three years"</t>
  </si>
  <si>
    <t xml:space="preserve">DDTL 5.5 loan tenor (approximate, per press release)</t>
  </si>
  <si>
    <t xml:space="preserve">S5 press release; maturity 1 Sep 2031</t>
  </si>
  <si>
    <t xml:space="preserve">Initial MSAs pledged at closing</t>
  </si>
  <si>
    <t xml:space="preserve">count</t>
  </si>
  <si>
    <t xml:space="preserve">S5 Schedule; counterparties redacted [*]</t>
  </si>
  <si>
    <t xml:space="preserve">CoreWeave committed contracts: weighted-average duration, 31 Dec 2025 (all customers)</t>
  </si>
  <si>
    <t xml:space="preserve">Initial contract period, typical range (take-or-pay)</t>
  </si>
  <si>
    <t xml:space="preserve">1–6 years</t>
  </si>
  <si>
    <t xml:space="preserve">Minimum tenor of a replacement MSA (Eligibility Criteria)</t>
  </si>
  <si>
    <t xml:space="preserve">months</t>
  </si>
  <si>
    <t xml:space="preserve">S5 definition "Eligibility Criteria"</t>
  </si>
  <si>
    <t xml:space="preserve">Customers of the DDTL 5.5 SPV are described only as a "diverse group of leading AI, financial services, and technology customers" (S5 press release). The press release says lenders "underwrite renewal risk".</t>
  </si>
  <si>
    <t xml:space="preserve">Qualified Customer: a counterparty that, to the Borrower's knowledge, can perform over the MSA term, as certified by a Borrower officer; or one approved by Required Lenders (deemed approved if no objection within 5 Business Days). No rating floor.</t>
  </si>
  <si>
    <t xml:space="preserve">CoreWeave remaining performance obligations (RPO), recognition profile</t>
  </si>
  <si>
    <t xml:space="preserve">30 Jun 2026</t>
  </si>
  <si>
    <t xml:space="preserve">31 Dec 2025</t>
  </si>
  <si>
    <t xml:space="preserve">Expected within 24 months</t>
  </si>
  <si>
    <t xml:space="preserve">Expected in months 25–48</t>
  </si>
  <si>
    <t xml:space="preserve">Expected thereafter (to month 78 at Jun-26; to month 84 at Dec-25)</t>
  </si>
  <si>
    <t xml:space="preserve">RPO expected within 24 months</t>
  </si>
  <si>
    <t xml:space="preserve">CoreWeave customer concentration (% of revenue; blank = below 10%, not disclosed)</t>
  </si>
  <si>
    <t xml:space="preserve">FY2023</t>
  </si>
  <si>
    <t xml:space="preserve">FY2024</t>
  </si>
  <si>
    <t xml:space="preserve">FY2025</t>
  </si>
  <si>
    <t xml:space="preserve">6M Jun-26</t>
  </si>
  <si>
    <t xml:space="preserve">Customer A</t>
  </si>
  <si>
    <t xml:space="preserve">Customer B</t>
  </si>
  <si>
    <t xml:space="preserve">Customer C</t>
  </si>
  <si>
    <t xml:space="preserve">The IPO prospectus names Microsoft as Customer A for FY2023 (35%) and FY2024 (62%). Later filings label customers by letter only; Microsoft and OpenAI are named as significant customers in the 2Q26 10-Q.</t>
  </si>
  <si>
    <t xml:space="preserve">Named commitments (S1): OpenAI up to about $6.5bn through 31 May 2031 (Sep 2025 order form); Meta about $21.0bn (Mar 2026 order form, capacity through Dec 2032); Jane Street about $6.0bn (announced Apr 2026).</t>
  </si>
  <si>
    <t xml:space="preserve">Collateral: GPU infrastructure and how it is valued in the agreement</t>
  </si>
  <si>
    <t xml:space="preserve">Useful life of technology equipment (straight line)</t>
  </si>
  <si>
    <t xml:space="preserve">GPU Depreciated Amount (agreement): straight line over</t>
  </si>
  <si>
    <t xml:space="preserve">S5 Schedule 2.03; half-month convention</t>
  </si>
  <si>
    <t xml:space="preserve">Equipment transferred from the parent: valued at</t>
  </si>
  <si>
    <t xml:space="preserve">Net depreciated cost</t>
  </si>
  <si>
    <t xml:space="preserve">S5 "Permitted Transferred Equipment"</t>
  </si>
  <si>
    <t xml:space="preserve">Technology equipment, gross, CoreWeave consolidated, 30 Jun 2026</t>
  </si>
  <si>
    <t xml:space="preserve">The GPU model(s) financed by DDTL 5.5 and the Weighted Average Hourly GPU Rate are not disclosed (n/d). Purchase orders are listed in Schedule 4.02(l), which was not filed.</t>
  </si>
  <si>
    <t xml:space="preserve">Source: S5; S1 (Note 2 Revenue: RPO and concentration; Note 5; Note 15); S2; S3.</t>
  </si>
  <si>
    <t xml:space="preserve">Exhibit 6: Pricing reference points, ratings and base rates</t>
  </si>
  <si>
    <t xml:space="preserve">(rates per annum; prices in % of par; each row dated and sourced; "status" shows whether the figure was fetched from the source, read from a secondary aggregator, or from a snippet)</t>
  </si>
  <si>
    <t xml:space="preserve">CoreWeave delayed-draw term loan family</t>
  </si>
  <si>
    <t xml:space="preserve">Signed</t>
  </si>
  <si>
    <t xml:space="preserve">Pricing</t>
  </si>
  <si>
    <t xml:space="preserve">Rating</t>
  </si>
  <si>
    <t xml:space="preserve">DDTL 4.0 (non-recourse; $8.5bn)</t>
  </si>
  <si>
    <t xml:space="preserve">Mar 2026</t>
  </si>
  <si>
    <t xml:space="preserve">Term SOFR + 2.25% floating; fixed tranche at Treasury + 2.00%</t>
  </si>
  <si>
    <t xml:space="preserve">A3 (Moody's) / A (low) (DBRS); company describes it as backed by one investment-grade customer contract</t>
  </si>
  <si>
    <t xml:space="preserve">S1 Note 10; S23</t>
  </si>
  <si>
    <t xml:space="preserve">DDTL 5.0 (parent-guaranteed; $3.1bn)</t>
  </si>
  <si>
    <t xml:space="preserve">May 2026</t>
  </si>
  <si>
    <t xml:space="preserve">Term SOFR + 4.50%; 0.50% undrawn fee; monthly amortization from Nov 2026 to May 2031</t>
  </si>
  <si>
    <t xml:space="preserve">May 2031 (final payment)</t>
  </si>
  <si>
    <t xml:space="preserve">BB+ (Fitch, 30 Apr 2026)</t>
  </si>
  <si>
    <t xml:space="preserve">S1 Note 10; S14</t>
  </si>
  <si>
    <t xml:space="preserve">DDTL 5.5 (parent-guaranteed; $2.6bn)</t>
  </si>
  <si>
    <t xml:space="preserve">Aug 2026</t>
  </si>
  <si>
    <t xml:space="preserve">Term SOFR + 5.50%; 0.50% undrawn fee; amortization per Schedule 2.08 (not filed)</t>
  </si>
  <si>
    <t xml:space="preserve">1 Sep 2031</t>
  </si>
  <si>
    <t xml:space="preserve">Ba2 (Moody's) / BB+ (Fitch)</t>
  </si>
  <si>
    <t xml:space="preserve">CoreWeave traded bonds and convertibles (secondary marks)</t>
  </si>
  <si>
    <t xml:space="preserve">As of</t>
  </si>
  <si>
    <t xml:space="preserve">Coupon</t>
  </si>
  <si>
    <t xml:space="preserve">Price</t>
  </si>
  <si>
    <t xml:space="preserve">Yield to maturity</t>
  </si>
  <si>
    <t xml:space="preserve">9.25% senior notes due 1 Jun 2030 (CUSIP 21873SAB4)</t>
  </si>
  <si>
    <t xml:space="preserve">Senior unsecured</t>
  </si>
  <si>
    <t xml:space="preserve">1 Jun 2030</t>
  </si>
  <si>
    <t xml:space="preserve">9.25% senior notes due 2030: second indicative mark</t>
  </si>
  <si>
    <t xml:space="preserve">9.25% senior notes due 2030: earlier bid</t>
  </si>
  <si>
    <t xml:space="preserve">8.50% EUR senior notes due 2032</t>
  </si>
  <si>
    <t xml:space="preserve">Senior unsecured (EUR)</t>
  </si>
  <si>
    <t xml:space="preserve">1.75% convertible notes due 2031</t>
  </si>
  <si>
    <t xml:space="preserve">Convertible</t>
  </si>
  <si>
    <t xml:space="preserve">1.75% convertible notes due 2032</t>
  </si>
  <si>
    <t xml:space="preserve">2.875% convertible notes due 2033</t>
  </si>
  <si>
    <t xml:space="preserve">2033</t>
  </si>
  <si>
    <t xml:space="preserve">Yield to maturity for convertibles is not meaningful (equity option). Marks from secondary aggregators differ (for example 92.03 vs 93.702 for the 2030 notes on consecutive days); neither is a dealer run.</t>
  </si>
  <si>
    <t xml:space="preserve">Credit ratings</t>
  </si>
  <si>
    <t xml:space="preserve">Date</t>
  </si>
  <si>
    <t xml:space="preserve">CoreWeave, Inc.: corporate family rating (Moody's)</t>
  </si>
  <si>
    <t xml:space="preserve">Ba3, outlook stable</t>
  </si>
  <si>
    <t xml:space="preserve">affirmed Apr 2026</t>
  </si>
  <si>
    <t xml:space="preserve">S14 (secondary report of the rating action)</t>
  </si>
  <si>
    <t xml:space="preserve">CoreWeave senior unsecured notes (Moody's)</t>
  </si>
  <si>
    <t xml:space="preserve">B1</t>
  </si>
  <si>
    <t xml:space="preserve">S14 (secondary)</t>
  </si>
  <si>
    <t xml:space="preserve">CoreWeave, Inc.: issuer credit rating (S&amp;P)</t>
  </si>
  <si>
    <t xml:space="preserve">B+, outlook positive</t>
  </si>
  <si>
    <t xml:space="preserve">revised 9 Apr 2026</t>
  </si>
  <si>
    <t xml:space="preserve">CoreWeave 2031 senior unsecured notes (S&amp;P)</t>
  </si>
  <si>
    <t xml:space="preserve">B</t>
  </si>
  <si>
    <t xml:space="preserve">CoreWeave, Inc.: Issuer Default Rating (Fitch)</t>
  </si>
  <si>
    <t xml:space="preserve">BB-, outlook positive</t>
  </si>
  <si>
    <t xml:space="preserve">affirmed 15 May 2026</t>
  </si>
  <si>
    <t xml:space="preserve">DDTL 5.5 Facility</t>
  </si>
  <si>
    <t xml:space="preserve">S5 (company press release)</t>
  </si>
  <si>
    <t xml:space="preserve">Market anchors (pricing reference rows)</t>
  </si>
  <si>
    <t xml:space="preserve">Source / status</t>
  </si>
  <si>
    <t xml:space="preserve">B-rated BSL index, spread to maturity (STM)</t>
  </si>
  <si>
    <t xml:space="preserve">bp</t>
  </si>
  <si>
    <t xml:space="preserve">Sep 2026</t>
  </si>
  <si>
    <t xml:space="preserve">S15 (VRC Q3 2026); fetched</t>
  </si>
  <si>
    <t xml:space="preserve">Software / tech direct lending vs market</t>
  </si>
  <si>
    <t xml:space="preserve">50–100 wide</t>
  </si>
  <si>
    <t xml:space="preserve">Q3 2026</t>
  </si>
  <si>
    <t xml:space="preserve">S15; fetched</t>
  </si>
  <si>
    <t xml:space="preserve">Private-over-public spread premium (unitranche vs BSL), July 2026</t>
  </si>
  <si>
    <t xml:space="preserve">Jul 2026</t>
  </si>
  <si>
    <t xml:space="preserve">S16 (Houlihan Lokey Summer 2026, KBRA DLD data); fetched PDF</t>
  </si>
  <si>
    <t xml:space="preserve">Private-over-public premium, 2025 average</t>
  </si>
  <si>
    <t xml:space="preserve">2025</t>
  </si>
  <si>
    <t xml:space="preserve">S16; fetched PDF</t>
  </si>
  <si>
    <t xml:space="preserve">Unitranche spread, July 2026</t>
  </si>
  <si>
    <t xml:space="preserve">Federal Reserve small-borrower private credit medians are not used: CoreWeave revenue is far above $250M.</t>
  </si>
  <si>
    <t xml:space="preserve">Base rates and Treasury curve</t>
  </si>
  <si>
    <t xml:space="preserve">Rate</t>
  </si>
  <si>
    <t xml:space="preserve">CME Term SOFR, 1 month</t>
  </si>
  <si>
    <t xml:space="preserve">CME Term SOFR, 3 months</t>
  </si>
  <si>
    <t xml:space="preserve">SOFR (overnight)</t>
  </si>
  <si>
    <t xml:space="preserve">Federal funds target range, lower bound (after +25bp on 16 Sep 2026)</t>
  </si>
  <si>
    <t xml:space="preserve">Federal funds target range, upper bound</t>
  </si>
  <si>
    <t xml:space="preserve">US Treasury par yield, 1 month</t>
  </si>
  <si>
    <t xml:space="preserve">US Treasury par yield, 3 years</t>
  </si>
  <si>
    <t xml:space="preserve">US Treasury par yield, 5 years</t>
  </si>
  <si>
    <t xml:space="preserve">Rate stress in Tamsin credit policy: forward curve shift</t>
  </si>
  <si>
    <t xml:space="preserve">Tamsin credit policy (hypothetical)</t>
  </si>
  <si>
    <t xml:space="preserve">Term SOFR was read from a secondary display of CME data (global-rates.com) and cross-checked against NY Fed SOFR and the FOMC range. Swap rates were not sourced.</t>
  </si>
  <si>
    <t xml:space="preserve">Source: S1; S5; S8–S16. Reference points are labelled; none is a like-for-like secured GPU-backed loan except the DDTL family.</t>
  </si>
  <si>
    <t xml:space="preserve">Exhibit 7: GPU rental and resale market data</t>
  </si>
  <si>
    <t xml:space="preserve">(public, dated sources; rental rates in $ per GPU-hour; hardware in $; each row carries its source and data type)</t>
  </si>
  <si>
    <t xml:space="preserve">Data type / status</t>
  </si>
  <si>
    <t xml:space="preserve">H100 SXM rental, transacted index (OCPI-H100)</t>
  </si>
  <si>
    <t xml:space="preserve">$/GPU-hr</t>
  </si>
  <si>
    <t xml:space="preserve">11 Oct 2026</t>
  </si>
  <si>
    <t xml:space="preserve">transacted, volume-weighted</t>
  </si>
  <si>
    <t xml:space="preserve">H100 SXM, OCPI 30 days earlier</t>
  </si>
  <si>
    <t xml:space="preserve">11 Sep 2026 (30-day change −7.7%)</t>
  </si>
  <si>
    <t xml:space="preserve">transacted</t>
  </si>
  <si>
    <t xml:space="preserve">H100 SXM, OCPI three-month low</t>
  </si>
  <si>
    <t xml:space="preserve">Jul–Oct 2026</t>
  </si>
  <si>
    <t xml:space="preserve">H100 SXM, OCPI three-month high</t>
  </si>
  <si>
    <t xml:space="preserve">H200 rental (OCPI-H200)</t>
  </si>
  <si>
    <t xml:space="preserve">B200 rental (OCPI-B200)</t>
  </si>
  <si>
    <t xml:space="preserve">A100 SXM4 rental (OCPI-A100), prior generation (2020)</t>
  </si>
  <si>
    <t xml:space="preserve">H100 SXM listed on-demand median, 33 rates / 31 providers</t>
  </si>
  <si>
    <t xml:space="preserve">week of 5 Oct 2026 (final)</t>
  </si>
  <si>
    <t xml:space="preserve">listed rate cards</t>
  </si>
  <si>
    <t xml:space="preserve">CoreWeave listed H100 on-demand rate ($49.24 per 8-GPU node)</t>
  </si>
  <si>
    <t xml:space="preserve">week of 12 Oct 2026</t>
  </si>
  <si>
    <t xml:space="preserve">listed rate card</t>
  </si>
  <si>
    <t xml:space="preserve">H100 listed on-demand, reconstructed chain-linked index (week of 6 Jan 2025 = 100)</t>
  </si>
  <si>
    <t xml:space="preserve">index</t>
  </si>
  <si>
    <t xml:space="preserve">week of 28 Sep 2026</t>
  </si>
  <si>
    <t xml:space="preserve">listed; reconstructed second-hand series, 4–7 providers</t>
  </si>
  <si>
    <t xml:space="preserve">1-year commitment vs same provider on-demand, median</t>
  </si>
  <si>
    <t xml:space="preserve">12 Oct 2026</t>
  </si>
  <si>
    <t xml:space="preserve">listed; 7 providers</t>
  </si>
  <si>
    <t xml:space="preserve">3-year commitment vs same provider on-demand, median</t>
  </si>
  <si>
    <t xml:space="preserve">listed; 5 providers</t>
  </si>
  <si>
    <t xml:space="preserve">H100 1-year contract rental index</t>
  </si>
  <si>
    <t xml:space="preserve">Oct 2025</t>
  </si>
  <si>
    <t xml:space="preserve">survey-based; SemiAnalysis note dated 2 Apr 2026, fetched</t>
  </si>
  <si>
    <t xml:space="preserve">Legacy cohort (pre-2020 GPUs: V100, P100 …) on-demand median</t>
  </si>
  <si>
    <t xml:space="preserve">Oct 2024</t>
  </si>
  <si>
    <t xml:space="preserve">listed</t>
  </si>
  <si>
    <t xml:space="preserve">Legacy cohort on-demand median</t>
  </si>
  <si>
    <t xml:space="preserve">H100 on-demand median (AIMultiple panel)</t>
  </si>
  <si>
    <t xml:space="preserve">A100 on-demand median (AIMultiple panel)</t>
  </si>
  <si>
    <t xml:space="preserve">H100 8-GPU HGX node, new: median asking price per GPU</t>
  </si>
  <si>
    <t xml:space="preserve">$/GPU</t>
  </si>
  <si>
    <t xml:space="preserve">31 Aug 2026</t>
  </si>
  <si>
    <t xml:space="preserve">posted asks, not transactions</t>
  </si>
  <si>
    <t xml:space="preserve">H100 8-GPU HGX node, refurbished: median asking price per GPU</t>
  </si>
  <si>
    <t xml:space="preserve">B300 8-GPU HGX node, new: median asking price per GPU</t>
  </si>
  <si>
    <t xml:space="preserve">Used 8×H100 server, low end of reported range</t>
  </si>
  <si>
    <t xml:space="preserve">$/node</t>
  </si>
  <si>
    <t xml:space="preserve">listings and broker reports</t>
  </si>
  <si>
    <t xml:space="preserve">Used 8×H100 server, high end of reported range</t>
  </si>
  <si>
    <t xml:space="preserve">Rental indices measure different things: OCPI is volume-weighted transacted prices; GPU Economy and AIMultiple are medians of listed rate cards; SemiAnalysis is survey-based for 1-year contracts. Contracted rates for multi-year hyperscaler-style MSAs are not public.</t>
  </si>
  <si>
    <t xml:space="preserve">Hardware prices are posted asks, not closed transactions. No public data set gives realized resale prices for 5-year-old data-center GPUs in volume: an open diligence question.</t>
  </si>
  <si>
    <t xml:space="preserve">The GPU models financed by DDTL 5.5 are not disclosed (n/d).</t>
  </si>
  <si>
    <t xml:space="preserve">Source: S17–S22. All values as published on the dates shown; none adjusted.</t>
  </si>
  <si>
    <t xml:space="preserve">Layout: Model / Reported (or comparator) / Delta = Model − Reported. Internal arithmetic must equal exactly 0 (tolerance 0; rounded to 6 dp to strip floating-point noise). Ties to filed data pass if |Delta| ≤ 0.5 × the unit of the filed figure ($0.5M for $M data).</t>
  </si>
  <si>
    <t xml:space="preserve">#</t>
  </si>
  <si>
    <t xml:space="preserve">Check</t>
  </si>
  <si>
    <t xml:space="preserve">Type</t>
  </si>
  <si>
    <t xml:space="preserve">Model</t>
  </si>
  <si>
    <t xml:space="preserve">Reported / comparator</t>
  </si>
  <si>
    <t xml:space="preserve">Tolerance</t>
  </si>
  <si>
    <t xml:space="preserve">Status (0 = pass)</t>
  </si>
  <si>
    <t xml:space="preserve">Exhibit 1 Total operating expenses FY2023A vs filing</t>
  </si>
  <si>
    <t xml:space="preserve">Reported tie</t>
  </si>
  <si>
    <t xml:space="preserve">Exhibit 1 Total operating expenses FY2024A vs filing</t>
  </si>
  <si>
    <t xml:space="preserve">Exhibit 1 Total operating expenses FY2025A vs filing</t>
  </si>
  <si>
    <t xml:space="preserve">Exhibit 1 Total operating expenses 6M Jun-25A vs filing</t>
  </si>
  <si>
    <t xml:space="preserve">Exhibit 1 Total operating expenses 6M Jun-26A vs filing</t>
  </si>
  <si>
    <t xml:space="preserve">Exhibit 1 Operating income (loss) FY2023A vs filing</t>
  </si>
  <si>
    <t xml:space="preserve">Exhibit 1 Operating income (loss) FY2024A vs filing</t>
  </si>
  <si>
    <t xml:space="preserve">Exhibit 1 Operating income (loss) FY2025A vs filing</t>
  </si>
  <si>
    <t xml:space="preserve">Exhibit 1 Operating income (loss) 6M Jun-25A vs filing</t>
  </si>
  <si>
    <t xml:space="preserve">Exhibit 1 Operating income (loss) 6M Jun-26A vs filing</t>
  </si>
  <si>
    <t xml:space="preserve">Exhibit 1 Loss before income taxes FY2023A vs filing</t>
  </si>
  <si>
    <t xml:space="preserve">Exhibit 1 Loss before income taxes FY2024A vs filing</t>
  </si>
  <si>
    <t xml:space="preserve">Exhibit 1 Loss before income taxes FY2025A vs filing</t>
  </si>
  <si>
    <t xml:space="preserve">Exhibit 1 Loss before income taxes 6M Jun-25A vs filing</t>
  </si>
  <si>
    <t xml:space="preserve">Exhibit 1 Loss before income taxes 6M Jun-26A vs filing</t>
  </si>
  <si>
    <t xml:space="preserve">Exhibit 1 Net loss FY2023A vs filing</t>
  </si>
  <si>
    <t xml:space="preserve">Exhibit 1 Net loss FY2024A vs filing</t>
  </si>
  <si>
    <t xml:space="preserve">Exhibit 1 Net loss FY2025A vs filing</t>
  </si>
  <si>
    <t xml:space="preserve">Exhibit 1 Net loss 6M Jun-25A vs filing</t>
  </si>
  <si>
    <t xml:space="preserve">Exhibit 1 Net loss 6M Jun-26A vs filing</t>
  </si>
  <si>
    <t xml:space="preserve">Exhibit 1 Adjusted EBITDA FY2023A vs filing</t>
  </si>
  <si>
    <t xml:space="preserve">Exhibit 1 Adjusted EBITDA FY2024A vs filing</t>
  </si>
  <si>
    <t xml:space="preserve">Exhibit 1 Adjusted EBITDA FY2025A vs filing</t>
  </si>
  <si>
    <t xml:space="preserve">Exhibit 1 Adjusted EBITDA 6M Jun-25A vs filing</t>
  </si>
  <si>
    <t xml:space="preserve">Exhibit 1 Adjusted EBITDA 6M Jun-26A vs filing</t>
  </si>
  <si>
    <t xml:space="preserve">Exhibit 2 operating income Q3-24 vs filing</t>
  </si>
  <si>
    <t xml:space="preserve">Exhibit 2 operating income Q4-24 vs filing</t>
  </si>
  <si>
    <t xml:space="preserve">Exhibit 2 operating income Q1-25 vs filing</t>
  </si>
  <si>
    <t xml:space="preserve">Exhibit 2 operating income Q2-25 vs filing</t>
  </si>
  <si>
    <t xml:space="preserve">Exhibit 2 operating income Q3-25 vs filing</t>
  </si>
  <si>
    <t xml:space="preserve">Exhibit 2 operating income Q4-25 vs filing</t>
  </si>
  <si>
    <t xml:space="preserve">Exhibit 2 operating income Q1-26 vs filing</t>
  </si>
  <si>
    <t xml:space="preserve">Exhibit 2 operating income Q2-26 vs filing</t>
  </si>
  <si>
    <t xml:space="preserve">Exhibit 2 Derived Q4-24 revenue (FY2024 − 9M) vs reported Q4-24</t>
  </si>
  <si>
    <t xml:space="preserve">Exhibit 2 Derived Q4-24 interest expense vs reported</t>
  </si>
  <si>
    <t xml:space="preserve">Exhibit 2 Derived Q4-24 net loss vs reported</t>
  </si>
  <si>
    <t xml:space="preserve">Exhibit 2 Derived Q4-24 D&amp;A vs reported</t>
  </si>
  <si>
    <t xml:space="preserve">Exhibit 2 Derived Q4-24 Adjusted EBITDA vs reported</t>
  </si>
  <si>
    <t xml:space="preserve">Exhibit 2 Derived Q4-25 revenue (FY2025 − 9M) vs reported Q4-25</t>
  </si>
  <si>
    <t xml:space="preserve">Exhibit 2 Derived Q4-25 interest expense vs reported</t>
  </si>
  <si>
    <t xml:space="preserve">Exhibit 2 Derived Q4-25 net loss vs reported</t>
  </si>
  <si>
    <t xml:space="preserve">Exhibit 2 Derived Q4-25 D&amp;A vs reported</t>
  </si>
  <si>
    <t xml:space="preserve">Exhibit 2 Q1-25 + Q2-25 revenue vs 6M Jun-25A</t>
  </si>
  <si>
    <t xml:space="preserve">Exhibit 2 Q1-25 + Q2-25 interest expense vs 6M Jun-25A</t>
  </si>
  <si>
    <t xml:space="preserve">Exhibit 2 Q1-25 + Q2-25 net loss vs 6M Jun-25A</t>
  </si>
  <si>
    <t xml:space="preserve">Exhibit 2 Q1-25 + Q2-25 D&amp;A vs 6M Jun-25A</t>
  </si>
  <si>
    <t xml:space="preserve">Exhibit 2 Q1-25 + Q2-25 operating cash flow vs 6M Jun-25A</t>
  </si>
  <si>
    <t xml:space="preserve">Exhibit 2 Q1-25 + Q2-25 capex vs 6M Jun-25A</t>
  </si>
  <si>
    <t xml:space="preserve">Exhibit 2 Q1-26 + Q2-26 revenue vs 6M Jun-26A</t>
  </si>
  <si>
    <t xml:space="preserve">Exhibit 2 Q1-26 + Q2-26 interest expense vs 6M Jun-26A</t>
  </si>
  <si>
    <t xml:space="preserve">Exhibit 2 Q1-26 + Q2-26 net loss vs 6M Jun-26A</t>
  </si>
  <si>
    <t xml:space="preserve">Exhibit 2 Q1-26 + Q2-26 D&amp;A vs 6M Jun-26A</t>
  </si>
  <si>
    <t xml:space="preserve">Exhibit 2 Q1-26 + Q2-26 Adjusted EBITDA vs 6M Jun-26A</t>
  </si>
  <si>
    <t xml:space="preserve">Exhibit 2 Q1-26 + Q2-26 operating cash flow vs 6M Jun-26A</t>
  </si>
  <si>
    <t xml:space="preserve">Exhibit 2 Q1-26 + Q2-26 capex vs 6M Jun-26A</t>
  </si>
  <si>
    <t xml:space="preserve">Exhibit 2 6M Jun-25A + Q3-25 revenue vs 9M Sep-25</t>
  </si>
  <si>
    <t xml:space="preserve">Exhibit 2 6M Jun-25A + Q3-25 interest expense vs 9M Sep-25</t>
  </si>
  <si>
    <t xml:space="preserve">Exhibit 2 6M Jun-25A + Q3-25 net loss vs 9M Sep-25</t>
  </si>
  <si>
    <t xml:space="preserve">Exhibit 2 6M Jun-25A + Q3-25 operating cash flow vs 9M Sep-25</t>
  </si>
  <si>
    <t xml:space="preserve">Exhibit 2 6M Jun-25A + Q3-25 capex + 1H25 OEM reclass vs 9M Sep-25</t>
  </si>
  <si>
    <t xml:space="preserve">Exhibit 3 balance sheet balances Dec-25A</t>
  </si>
  <si>
    <t xml:space="preserve">Internal</t>
  </si>
  <si>
    <t xml:space="preserve">Exhibit 3 balance sheet balances Jun-26A</t>
  </si>
  <si>
    <t xml:space="preserve">Exhibit 3 total assets Dec-25A vs filing</t>
  </si>
  <si>
    <t xml:space="preserve">Exhibit 3 total assets Jun-26A vs filing</t>
  </si>
  <si>
    <t xml:space="preserve">Exhibit 3 total liabilities Dec-25A vs filing</t>
  </si>
  <si>
    <t xml:space="preserve">Exhibit 3 total liabilities Jun-26A vs filing</t>
  </si>
  <si>
    <t xml:space="preserve">Exhibit 3 total current liabilities Dec-25A vs filing</t>
  </si>
  <si>
    <t xml:space="preserve">Exhibit 3 total current liabilities Jun-26A vs filing</t>
  </si>
  <si>
    <t xml:space="preserve">Exhibit 3 recourse debt, net Dec-25A tranche sum vs Note 10</t>
  </si>
  <si>
    <t xml:space="preserve">Exhibit 3 recourse debt, net Jun-26A tranche sum vs Note 10</t>
  </si>
  <si>
    <t xml:space="preserve">Exhibit 3 non-recourse debt, net Dec-25A tranche sum vs Note 10</t>
  </si>
  <si>
    <t xml:space="preserve">Exhibit 3 non-recourse debt, net Jun-26A tranche sum vs Note 10</t>
  </si>
  <si>
    <t xml:space="preserve">Exhibit 3 recourse debt balance sheet = tranche table (Jun-26)</t>
  </si>
  <si>
    <t xml:space="preserve">Exhibit 3 recourse debt balance sheet = tranche table (Dec-25)</t>
  </si>
  <si>
    <t xml:space="preserve">Exhibit 3 non-recourse debt balance sheet = tranche table (Jun-26)</t>
  </si>
  <si>
    <t xml:space="preserve">Exhibit 3 non-recourse debt balance sheet = tranche table (Dec-25)</t>
  </si>
  <si>
    <t xml:space="preserve">Exhibit 3 maturity table total = tranche principal Jun-26</t>
  </si>
  <si>
    <t xml:space="preserve">Exhibit 3 pro forma capitalization ties to tranche table plus subsequent events</t>
  </si>
  <si>
    <t xml:space="preserve">Exhibit 4 SPV sources = uses</t>
  </si>
  <si>
    <t xml:space="preserve">Exhibit 4 funded + unfunded = position</t>
  </si>
  <si>
    <t xml:space="preserve">Exhibit 4 settlement sources = uses</t>
  </si>
  <si>
    <t xml:space="preserve">Total failed checks (must be 0)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</si>
</sst>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\-mmm\-yy"/>
    <numFmt numFmtId="166" formatCode="#,##0_);\(#,##0\);\–_)"/>
    <numFmt numFmtId="167" formatCode="#,##0.0_);\(#,##0.0\);\–_)"/>
    <numFmt numFmtId="168" formatCode="0.0%_);\(0.0%\);\–_)"/>
    <numFmt numFmtId="169" formatCode="#,##0.000_);\(#,##0.000\);\–_)"/>
    <numFmt numFmtId="170" formatCode="0.00\x_);\(0.00&quot;x)&quot;"/>
    <numFmt numFmtId="171" formatCode="0.00%_);\(0.00%\);\–_)"/>
    <numFmt numFmtId="172" formatCode="0.000%"/>
    <numFmt numFmtId="173" formatCode="0.000"/>
    <numFmt numFmtId="174" formatCode="0.00000%"/>
    <numFmt numFmtId="175" formatCode="0.00%"/>
    <numFmt numFmtId="176" formatCode="0.00"/>
    <numFmt numFmtId="177" formatCode="0.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9"/>
      <color rgb="FF121826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B5D4B"/>
      <name val="Arial"/>
      <family val="0"/>
      <charset val="1"/>
    </font>
    <font>
      <b val="true"/>
      <sz val="12"/>
      <color rgb="FF121826"/>
      <name val="Georgia"/>
      <family val="0"/>
      <charset val="1"/>
    </font>
    <font>
      <sz val="9"/>
      <color rgb="FF2A3140"/>
      <name val="Arial"/>
      <family val="0"/>
      <charset val="1"/>
    </font>
    <font>
      <sz val="9"/>
      <color rgb="FF5B647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2A314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8"/>
      <color rgb="FF5B6475"/>
      <name val="Arial"/>
      <family val="0"/>
      <charset val="1"/>
    </font>
    <font>
      <b val="true"/>
      <sz val="9"/>
      <color rgb="FF0000FF"/>
      <name val="Arial"/>
      <family val="0"/>
      <charset val="1"/>
    </font>
    <font>
      <i val="true"/>
      <sz val="9"/>
      <color rgb="FF008000"/>
      <name val="Arial"/>
      <family val="0"/>
      <charset val="1"/>
    </font>
    <font>
      <sz val="9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4EAF3"/>
        <bgColor rgb="FFDDDCD4"/>
      </patternFill>
    </fill>
    <fill>
      <patternFill patternType="solid">
        <fgColor rgb="FF1E3A5F"/>
        <bgColor rgb="FF2A314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C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8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FCC"/>
      <rgbColor rgb="FFE4EAF3"/>
      <rgbColor rgb="FF660066"/>
      <rgbColor rgb="FFFF8080"/>
      <rgbColor rgb="FF0066CC"/>
      <rgbColor rgb="FFDDDC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993300"/>
      <rgbColor rgb="FF993366"/>
      <rgbColor rgb="FF333399"/>
      <rgbColor rgb="FF2A31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34"/>
    <col collapsed="false" customWidth="true" hidden="false" outlineLevel="0" max="3" min="3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5" t="str">
        <f aca="false">IF(Checks!I87=0,"ALL CHECKS OK","CHECK FAILURES: "&amp;Checks!I87)</f>
        <v>ALL CHECKS OK</v>
      </c>
    </row>
    <row r="12" customFormat="false" ht="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4" t="s">
        <v>14</v>
      </c>
      <c r="C13" s="4" t="s">
        <v>15</v>
      </c>
    </row>
    <row r="14" customFormat="false" ht="15" hidden="false" customHeight="false" outlineLevel="0" collapsed="false">
      <c r="B14" s="4" t="s">
        <v>16</v>
      </c>
      <c r="C14" s="4" t="s">
        <v>17</v>
      </c>
    </row>
    <row r="15" customFormat="false" ht="15" hidden="false" customHeight="false" outlineLevel="0" collapsed="false">
      <c r="B15" s="4" t="s">
        <v>18</v>
      </c>
      <c r="C15" s="4" t="s">
        <v>19</v>
      </c>
    </row>
    <row r="16" customFormat="false" ht="15" hidden="false" customHeight="false" outlineLevel="0" collapsed="false">
      <c r="B16" s="4" t="s">
        <v>20</v>
      </c>
      <c r="C16" s="4" t="s">
        <v>21</v>
      </c>
    </row>
    <row r="17" customFormat="false" ht="15" hidden="false" customHeight="false" outlineLevel="0" collapsed="false">
      <c r="B17" s="4" t="s">
        <v>22</v>
      </c>
      <c r="C17" s="4" t="s">
        <v>23</v>
      </c>
    </row>
    <row r="18" customFormat="false" ht="15" hidden="false" customHeight="false" outlineLevel="0" collapsed="false">
      <c r="B18" s="4" t="s">
        <v>24</v>
      </c>
      <c r="C18" s="4" t="s">
        <v>25</v>
      </c>
    </row>
    <row r="19" customFormat="false" ht="15" hidden="false" customHeight="false" outlineLevel="0" collapsed="false">
      <c r="B19" s="4" t="s">
        <v>26</v>
      </c>
      <c r="C19" s="4" t="s">
        <v>27</v>
      </c>
    </row>
    <row r="20" customFormat="false" ht="15" hidden="false" customHeight="false" outlineLevel="0" collapsed="false">
      <c r="B20" s="4" t="s">
        <v>28</v>
      </c>
      <c r="C20" s="4" t="s">
        <v>29</v>
      </c>
    </row>
    <row r="21" customFormat="false" ht="15" hidden="false" customHeight="false" outlineLevel="0" collapsed="false">
      <c r="B21" s="4" t="s">
        <v>30</v>
      </c>
      <c r="C21" s="4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&amp;C&amp;8IC Simulator · Practice use only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34"/>
    <col collapsed="false" customWidth="true" hidden="false" outlineLevel="0" max="3" min="3" style="0" width="120"/>
  </cols>
  <sheetData>
    <row r="1" customFormat="false" ht="15" hidden="false" customHeight="false" outlineLevel="0" collapsed="false">
      <c r="B1" s="6" t="s">
        <v>14</v>
      </c>
    </row>
    <row r="3" customFormat="false" ht="15" hidden="false" customHeight="false" outlineLevel="0" collapsed="false">
      <c r="B3" s="3" t="s">
        <v>32</v>
      </c>
      <c r="C3" s="7" t="s">
        <v>33</v>
      </c>
    </row>
    <row r="4" customFormat="false" ht="22.35" hidden="false" customHeight="false" outlineLevel="0" collapsed="false">
      <c r="B4" s="3" t="s">
        <v>34</v>
      </c>
      <c r="C4" s="7" t="s">
        <v>35</v>
      </c>
    </row>
    <row r="5" customFormat="false" ht="22.35" hidden="false" customHeight="false" outlineLevel="0" collapsed="false">
      <c r="B5" s="3" t="s">
        <v>36</v>
      </c>
      <c r="C5" s="7" t="s">
        <v>37</v>
      </c>
    </row>
    <row r="6" customFormat="false" ht="32.8" hidden="false" customHeight="false" outlineLevel="0" collapsed="false">
      <c r="B6" s="3" t="s">
        <v>38</v>
      </c>
      <c r="C6" s="7" t="s">
        <v>39</v>
      </c>
    </row>
    <row r="7" customFormat="false" ht="22.35" hidden="false" customHeight="false" outlineLevel="0" collapsed="false">
      <c r="B7" s="3" t="s">
        <v>40</v>
      </c>
      <c r="C7" s="7" t="s">
        <v>41</v>
      </c>
    </row>
    <row r="8" customFormat="false" ht="22.35" hidden="false" customHeight="false" outlineLevel="0" collapsed="false">
      <c r="B8" s="3" t="s">
        <v>42</v>
      </c>
      <c r="C8" s="7" t="s">
        <v>43</v>
      </c>
    </row>
    <row r="9" customFormat="false" ht="15" hidden="false" customHeight="false" outlineLevel="0" collapsed="false">
      <c r="B9" s="3" t="s">
        <v>30</v>
      </c>
      <c r="C9" s="7" t="s">
        <v>44</v>
      </c>
    </row>
    <row r="10" customFormat="false" ht="22.35" hidden="false" customHeight="false" outlineLevel="0" collapsed="false">
      <c r="B10" s="3" t="s">
        <v>45</v>
      </c>
      <c r="C10" s="7" t="s">
        <v>46</v>
      </c>
    </row>
    <row r="11" customFormat="false" ht="15" hidden="false" customHeight="false" outlineLevel="0" collapsed="false">
      <c r="B11" s="3" t="s">
        <v>47</v>
      </c>
      <c r="C11" s="7" t="s">
        <v>48</v>
      </c>
    </row>
    <row r="12" customFormat="false" ht="22.35" hidden="false" customHeight="false" outlineLevel="0" collapsed="false">
      <c r="B12" s="3" t="s">
        <v>49</v>
      </c>
      <c r="C12" s="7" t="s">
        <v>50</v>
      </c>
    </row>
    <row r="13" customFormat="false" ht="22.35" hidden="false" customHeight="false" outlineLevel="0" collapsed="false">
      <c r="B13" s="3" t="s">
        <v>51</v>
      </c>
      <c r="C13" s="7" t="s">
        <v>52</v>
      </c>
    </row>
    <row r="14" customFormat="false" ht="32.8" hidden="false" customHeight="false" outlineLevel="0" collapsed="false">
      <c r="B14" s="3" t="s">
        <v>53</v>
      </c>
      <c r="C14" s="7" t="s">
        <v>54</v>
      </c>
    </row>
    <row r="15" customFormat="false" ht="15" hidden="false" customHeight="false" outlineLevel="0" collapsed="false">
      <c r="B15" s="3" t="s">
        <v>55</v>
      </c>
      <c r="C15" s="7" t="s">
        <v>56</v>
      </c>
    </row>
    <row r="16" customFormat="false" ht="22.35" hidden="false" customHeight="false" outlineLevel="0" collapsed="false">
      <c r="B16" s="3" t="s">
        <v>57</v>
      </c>
      <c r="C16" s="7" t="s">
        <v>58</v>
      </c>
    </row>
    <row r="17" customFormat="false" ht="15" hidden="false" customHeight="false" outlineLevel="0" collapsed="false">
      <c r="B17" s="3" t="s">
        <v>59</v>
      </c>
      <c r="C17" s="7" t="s">
        <v>60</v>
      </c>
    </row>
    <row r="18" customFormat="false" ht="22.35" hidden="false" customHeight="false" outlineLevel="0" collapsed="false">
      <c r="B18" s="3" t="s">
        <v>61</v>
      </c>
      <c r="C18" s="7" t="s">
        <v>62</v>
      </c>
    </row>
    <row r="19" customFormat="false" ht="22.35" hidden="false" customHeight="false" outlineLevel="0" collapsed="false">
      <c r="B19" s="3" t="s">
        <v>63</v>
      </c>
      <c r="C19" s="7" t="s">
        <v>64</v>
      </c>
    </row>
    <row r="20" customFormat="false" ht="15" hidden="false" customHeight="false" outlineLevel="0" collapsed="false">
      <c r="B20" s="3" t="s">
        <v>65</v>
      </c>
      <c r="C20" s="7" t="s">
        <v>66</v>
      </c>
    </row>
    <row r="22" customFormat="false" ht="15" hidden="false" customHeight="false" outlineLevel="0" collapsed="false">
      <c r="B22" s="3" t="s">
        <v>67</v>
      </c>
    </row>
    <row r="23" customFormat="false" ht="22.35" hidden="false" customHeight="false" outlineLevel="0" collapsed="false">
      <c r="B23" s="4" t="s">
        <v>68</v>
      </c>
      <c r="C23" s="8" t="s">
        <v>69</v>
      </c>
    </row>
    <row r="24" customFormat="false" ht="22.35" hidden="false" customHeight="false" outlineLevel="0" collapsed="false">
      <c r="B24" s="4" t="s">
        <v>70</v>
      </c>
      <c r="C24" s="8" t="s">
        <v>71</v>
      </c>
    </row>
    <row r="25" customFormat="false" ht="22.35" hidden="false" customHeight="false" outlineLevel="0" collapsed="false">
      <c r="B25" s="4" t="s">
        <v>72</v>
      </c>
      <c r="C25" s="8" t="s">
        <v>73</v>
      </c>
    </row>
    <row r="26" customFormat="false" ht="32.8" hidden="false" customHeight="false" outlineLevel="0" collapsed="false">
      <c r="B26" s="4" t="s">
        <v>74</v>
      </c>
      <c r="C26" s="8" t="s">
        <v>75</v>
      </c>
    </row>
    <row r="27" customFormat="false" ht="22.35" hidden="false" customHeight="false" outlineLevel="0" collapsed="false">
      <c r="B27" s="4" t="s">
        <v>76</v>
      </c>
      <c r="C27" s="8" t="s">
        <v>77</v>
      </c>
    </row>
    <row r="28" customFormat="false" ht="22.35" hidden="false" customHeight="false" outlineLevel="0" collapsed="false">
      <c r="B28" s="4" t="s">
        <v>78</v>
      </c>
      <c r="C28" s="8" t="s">
        <v>79</v>
      </c>
    </row>
    <row r="29" customFormat="false" ht="22.35" hidden="false" customHeight="false" outlineLevel="0" collapsed="false">
      <c r="B29" s="4" t="s">
        <v>80</v>
      </c>
      <c r="C29" s="8" t="s">
        <v>81</v>
      </c>
    </row>
    <row r="30" customFormat="false" ht="22.35" hidden="false" customHeight="false" outlineLevel="0" collapsed="false">
      <c r="B30" s="4" t="s">
        <v>82</v>
      </c>
      <c r="C30" s="8" t="s">
        <v>83</v>
      </c>
    </row>
    <row r="31" customFormat="false" ht="15" hidden="false" customHeight="false" outlineLevel="0" collapsed="false">
      <c r="B31" s="4" t="s">
        <v>84</v>
      </c>
      <c r="C31" s="8" t="s">
        <v>85</v>
      </c>
    </row>
    <row r="32" customFormat="false" ht="22.35" hidden="false" customHeight="false" outlineLevel="0" collapsed="false">
      <c r="B32" s="4" t="s">
        <v>86</v>
      </c>
      <c r="C32" s="8" t="s">
        <v>87</v>
      </c>
    </row>
    <row r="33" customFormat="false" ht="22.35" hidden="false" customHeight="false" outlineLevel="0" collapsed="false">
      <c r="B33" s="4" t="s">
        <v>88</v>
      </c>
      <c r="C33" s="8" t="s">
        <v>89</v>
      </c>
    </row>
    <row r="34" customFormat="false" ht="15" hidden="false" customHeight="false" outlineLevel="0" collapsed="false">
      <c r="B34" s="4" t="s">
        <v>90</v>
      </c>
      <c r="C34" s="8" t="s">
        <v>91</v>
      </c>
    </row>
    <row r="35" customFormat="false" ht="22.35" hidden="false" customHeight="false" outlineLevel="0" collapsed="false">
      <c r="B35" s="4" t="s">
        <v>92</v>
      </c>
      <c r="C35" s="8" t="s">
        <v>93</v>
      </c>
    </row>
    <row r="36" customFormat="false" ht="43.25" hidden="false" customHeight="false" outlineLevel="0" collapsed="false">
      <c r="B36" s="4" t="s">
        <v>94</v>
      </c>
      <c r="C36" s="8" t="s">
        <v>95</v>
      </c>
    </row>
    <row r="37" customFormat="false" ht="15" hidden="false" customHeight="false" outlineLevel="0" collapsed="false">
      <c r="B37" s="4" t="s">
        <v>96</v>
      </c>
      <c r="C37" s="8" t="s">
        <v>97</v>
      </c>
    </row>
    <row r="38" customFormat="false" ht="22.35" hidden="false" customHeight="false" outlineLevel="0" collapsed="false">
      <c r="B38" s="4" t="s">
        <v>98</v>
      </c>
      <c r="C38" s="8" t="s">
        <v>99</v>
      </c>
    </row>
    <row r="39" customFormat="false" ht="15" hidden="false" customHeight="false" outlineLevel="0" collapsed="false">
      <c r="B39" s="4" t="s">
        <v>100</v>
      </c>
      <c r="C39" s="8" t="s">
        <v>101</v>
      </c>
    </row>
    <row r="40" customFormat="false" ht="15" hidden="false" customHeight="false" outlineLevel="0" collapsed="false">
      <c r="B40" s="4" t="s">
        <v>102</v>
      </c>
      <c r="C40" s="8" t="s">
        <v>103</v>
      </c>
    </row>
    <row r="41" customFormat="false" ht="15" hidden="false" customHeight="false" outlineLevel="0" collapsed="false">
      <c r="B41" s="4" t="s">
        <v>104</v>
      </c>
      <c r="C41" s="8" t="s">
        <v>105</v>
      </c>
    </row>
    <row r="42" customFormat="false" ht="15" hidden="false" customHeight="false" outlineLevel="0" collapsed="false">
      <c r="B42" s="4" t="s">
        <v>106</v>
      </c>
      <c r="C42" s="8" t="s">
        <v>107</v>
      </c>
    </row>
    <row r="43" customFormat="false" ht="15" hidden="false" customHeight="false" outlineLevel="0" collapsed="false">
      <c r="B43" s="4" t="s">
        <v>108</v>
      </c>
      <c r="C43" s="8" t="s">
        <v>109</v>
      </c>
    </row>
    <row r="44" customFormat="false" ht="15" hidden="false" customHeight="false" outlineLevel="0" collapsed="false">
      <c r="B44" s="4" t="s">
        <v>110</v>
      </c>
      <c r="C44" s="8" t="s">
        <v>111</v>
      </c>
    </row>
    <row r="45" customFormat="false" ht="22.35" hidden="false" customHeight="false" outlineLevel="0" collapsed="false">
      <c r="B45" s="4" t="s">
        <v>112</v>
      </c>
      <c r="C45" s="8" t="s">
        <v>113</v>
      </c>
    </row>
    <row r="47" customFormat="false" ht="15" hidden="false" customHeight="false" outlineLevel="0" collapsed="false">
      <c r="B47" s="2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&amp;C&amp;8IC Simulator · Practice use only ·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9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9" min="4" style="0" width="12"/>
    <col collapsed="false" customWidth="true" hidden="false" outlineLevel="0" max="10" min="10" style="0" width="44"/>
  </cols>
  <sheetData>
    <row r="1" customFormat="false" ht="15" hidden="false" customHeight="false" outlineLevel="0" collapsed="false">
      <c r="B1" s="6" t="s">
        <v>115</v>
      </c>
    </row>
    <row r="2" customFormat="false" ht="15" hidden="false" customHeight="false" outlineLevel="0" collapsed="false">
      <c r="B2" s="2" t="s">
        <v>116</v>
      </c>
    </row>
    <row r="4" customFormat="false" ht="15" hidden="false" customHeight="false" outlineLevel="0" collapsed="false">
      <c r="B4" s="9"/>
      <c r="C4" s="10" t="s">
        <v>36</v>
      </c>
      <c r="D4" s="11" t="s">
        <v>117</v>
      </c>
      <c r="E4" s="11" t="s">
        <v>118</v>
      </c>
      <c r="F4" s="11" t="s">
        <v>119</v>
      </c>
      <c r="G4" s="11" t="s">
        <v>120</v>
      </c>
      <c r="H4" s="11" t="s">
        <v>121</v>
      </c>
      <c r="I4" s="11" t="s">
        <v>122</v>
      </c>
    </row>
    <row r="5" customFormat="false" ht="15" hidden="false" customHeight="false" outlineLevel="0" collapsed="false">
      <c r="B5" s="12" t="s">
        <v>123</v>
      </c>
      <c r="C5" s="13" t="s">
        <v>124</v>
      </c>
      <c r="D5" s="14" t="n">
        <v>45291</v>
      </c>
      <c r="E5" s="14" t="n">
        <v>45657</v>
      </c>
      <c r="F5" s="14" t="n">
        <v>46022</v>
      </c>
      <c r="G5" s="14" t="n">
        <v>45838</v>
      </c>
      <c r="H5" s="14" t="n">
        <v>46203</v>
      </c>
      <c r="I5" s="14" t="n">
        <v>46203</v>
      </c>
    </row>
    <row r="6" customFormat="false" ht="15" hidden="false" customHeight="false" outlineLevel="0" collapsed="false">
      <c r="B6" s="12" t="s">
        <v>125</v>
      </c>
      <c r="C6" s="13" t="s">
        <v>126</v>
      </c>
      <c r="D6" s="15" t="n">
        <v>365</v>
      </c>
      <c r="E6" s="15" t="n">
        <v>366</v>
      </c>
      <c r="F6" s="15" t="n">
        <v>365</v>
      </c>
      <c r="G6" s="15" t="n">
        <v>181</v>
      </c>
      <c r="H6" s="15" t="n">
        <v>181</v>
      </c>
      <c r="I6" s="15" t="n">
        <v>365</v>
      </c>
    </row>
    <row r="7" customFormat="false" ht="15" hidden="false" customHeight="false" outlineLevel="0" collapsed="false">
      <c r="B7" s="12" t="s">
        <v>127</v>
      </c>
      <c r="C7" s="13" t="s">
        <v>128</v>
      </c>
      <c r="D7" s="16" t="n">
        <f aca="false">D6/7</f>
        <v>52.1428571428571</v>
      </c>
      <c r="E7" s="16" t="n">
        <f aca="false">E6/7</f>
        <v>52.2857142857143</v>
      </c>
      <c r="F7" s="16" t="n">
        <f aca="false">F6/7</f>
        <v>52.1428571428571</v>
      </c>
      <c r="G7" s="16" t="n">
        <f aca="false">G6/7</f>
        <v>25.8571428571429</v>
      </c>
      <c r="H7" s="16" t="n">
        <f aca="false">H6/7</f>
        <v>25.8571428571429</v>
      </c>
      <c r="I7" s="16" t="n">
        <f aca="false">I6/7</f>
        <v>52.1428571428571</v>
      </c>
    </row>
    <row r="8" customFormat="false" ht="22.35" hidden="false" customHeight="false" outlineLevel="0" collapsed="false">
      <c r="B8" s="12" t="s">
        <v>129</v>
      </c>
      <c r="C8" s="13" t="s">
        <v>130</v>
      </c>
      <c r="D8" s="17" t="s">
        <v>131</v>
      </c>
      <c r="E8" s="17" t="s">
        <v>131</v>
      </c>
      <c r="F8" s="17" t="s">
        <v>132</v>
      </c>
      <c r="G8" s="17" t="s">
        <v>133</v>
      </c>
      <c r="H8" s="17" t="s">
        <v>134</v>
      </c>
      <c r="I8" s="17" t="s">
        <v>135</v>
      </c>
    </row>
    <row r="9" customFormat="false" ht="15" hidden="false" customHeight="false" outlineLevel="0" collapsed="false">
      <c r="B9" s="18" t="s">
        <v>136</v>
      </c>
      <c r="C9" s="19"/>
      <c r="D9" s="19"/>
      <c r="E9" s="19"/>
      <c r="F9" s="19"/>
      <c r="G9" s="19"/>
      <c r="H9" s="19"/>
      <c r="I9" s="19"/>
      <c r="J9" s="19"/>
    </row>
    <row r="10" customFormat="false" ht="15" hidden="false" customHeight="false" outlineLevel="0" collapsed="false">
      <c r="B10" s="12" t="s">
        <v>137</v>
      </c>
      <c r="C10" s="13" t="s">
        <v>138</v>
      </c>
      <c r="D10" s="20" t="n">
        <v>228.943</v>
      </c>
      <c r="E10" s="20" t="n">
        <v>1915.426</v>
      </c>
      <c r="F10" s="20" t="n">
        <v>5131</v>
      </c>
      <c r="G10" s="20" t="n">
        <v>2194</v>
      </c>
      <c r="H10" s="20" t="n">
        <v>4653</v>
      </c>
      <c r="I10" s="21" t="n">
        <f aca="false">F10+H10-G10</f>
        <v>7590</v>
      </c>
    </row>
    <row r="11" customFormat="false" ht="15" hidden="false" customHeight="false" outlineLevel="0" collapsed="false">
      <c r="B11" s="12" t="s">
        <v>139</v>
      </c>
      <c r="C11" s="13" t="s">
        <v>138</v>
      </c>
      <c r="D11" s="20" t="n">
        <v>68.78</v>
      </c>
      <c r="E11" s="20" t="n">
        <v>493.35</v>
      </c>
      <c r="F11" s="20" t="n">
        <v>1453</v>
      </c>
      <c r="G11" s="20" t="n">
        <v>575</v>
      </c>
      <c r="H11" s="20" t="n">
        <v>1595</v>
      </c>
      <c r="I11" s="21" t="n">
        <f aca="false">F11+H11-G11</f>
        <v>2473</v>
      </c>
    </row>
    <row r="12" customFormat="false" ht="15" hidden="false" customHeight="false" outlineLevel="0" collapsed="false">
      <c r="B12" s="12" t="s">
        <v>140</v>
      </c>
      <c r="C12" s="13" t="s">
        <v>138</v>
      </c>
      <c r="D12" s="20" t="n">
        <v>131.855</v>
      </c>
      <c r="E12" s="20" t="n">
        <v>960.685</v>
      </c>
      <c r="F12" s="20" t="n">
        <v>2929</v>
      </c>
      <c r="G12" s="20" t="n">
        <v>1231</v>
      </c>
      <c r="H12" s="20" t="n">
        <v>2780</v>
      </c>
      <c r="I12" s="21" t="n">
        <f aca="false">F12+H12-G12</f>
        <v>4478</v>
      </c>
    </row>
    <row r="13" customFormat="false" ht="15" hidden="false" customHeight="false" outlineLevel="0" collapsed="false">
      <c r="B13" s="12" t="s">
        <v>141</v>
      </c>
      <c r="C13" s="13" t="s">
        <v>138</v>
      </c>
      <c r="D13" s="20" t="n">
        <v>12.917</v>
      </c>
      <c r="E13" s="20" t="n">
        <v>18.389</v>
      </c>
      <c r="F13" s="20" t="n">
        <v>144</v>
      </c>
      <c r="G13" s="20" t="n">
        <v>47</v>
      </c>
      <c r="H13" s="20" t="n">
        <v>129</v>
      </c>
      <c r="I13" s="21" t="n">
        <f aca="false">F13+H13-G13</f>
        <v>226</v>
      </c>
    </row>
    <row r="14" customFormat="false" ht="15" hidden="false" customHeight="false" outlineLevel="0" collapsed="false">
      <c r="B14" s="12" t="s">
        <v>142</v>
      </c>
      <c r="C14" s="13" t="s">
        <v>138</v>
      </c>
      <c r="D14" s="20" t="n">
        <v>29.842</v>
      </c>
      <c r="E14" s="20" t="n">
        <v>118.644</v>
      </c>
      <c r="F14" s="20" t="n">
        <v>651</v>
      </c>
      <c r="G14" s="20" t="n">
        <v>349</v>
      </c>
      <c r="H14" s="20" t="n">
        <v>342</v>
      </c>
      <c r="I14" s="21" t="n">
        <f aca="false">F14+H14-G14</f>
        <v>644</v>
      </c>
    </row>
    <row r="15" customFormat="false" ht="15" hidden="false" customHeight="false" outlineLevel="0" collapsed="false">
      <c r="B15" s="22" t="s">
        <v>143</v>
      </c>
      <c r="C15" s="13" t="s">
        <v>138</v>
      </c>
      <c r="D15" s="23" t="n">
        <f aca="false">SUM(D11:D14)</f>
        <v>243.394</v>
      </c>
      <c r="E15" s="23" t="n">
        <f aca="false">SUM(E11:E14)</f>
        <v>1591.068</v>
      </c>
      <c r="F15" s="23" t="n">
        <f aca="false">SUM(F11:F14)</f>
        <v>5177</v>
      </c>
      <c r="G15" s="23" t="n">
        <f aca="false">SUM(G11:G14)</f>
        <v>2202</v>
      </c>
      <c r="H15" s="23" t="n">
        <f aca="false">SUM(H11:H14)</f>
        <v>4846</v>
      </c>
      <c r="I15" s="24" t="n">
        <f aca="false">F15+H15-G15</f>
        <v>7821</v>
      </c>
    </row>
    <row r="16" customFormat="false" ht="15" hidden="false" customHeight="false" outlineLevel="0" collapsed="false">
      <c r="B16" s="22" t="s">
        <v>144</v>
      </c>
      <c r="C16" s="13" t="s">
        <v>138</v>
      </c>
      <c r="D16" s="23" t="n">
        <f aca="false">D10-D15</f>
        <v>-14.451</v>
      </c>
      <c r="E16" s="23" t="n">
        <f aca="false">E10-E15</f>
        <v>324.358</v>
      </c>
      <c r="F16" s="23" t="n">
        <f aca="false">F10-F15</f>
        <v>-46</v>
      </c>
      <c r="G16" s="23" t="n">
        <f aca="false">G10-G15</f>
        <v>-8</v>
      </c>
      <c r="H16" s="23" t="n">
        <f aca="false">H10-H15</f>
        <v>-193</v>
      </c>
      <c r="I16" s="24" t="n">
        <f aca="false">F16+H16-G16</f>
        <v>-231</v>
      </c>
    </row>
    <row r="17" customFormat="false" ht="15" hidden="false" customHeight="false" outlineLevel="0" collapsed="false">
      <c r="B17" s="12" t="s">
        <v>145</v>
      </c>
      <c r="C17" s="13" t="s">
        <v>138</v>
      </c>
      <c r="D17" s="20" t="n">
        <v>-533.952</v>
      </c>
      <c r="E17" s="20" t="n">
        <v>-755.929</v>
      </c>
      <c r="F17" s="20" t="n">
        <v>27</v>
      </c>
      <c r="G17" s="20" t="n">
        <v>27</v>
      </c>
      <c r="H17" s="20" t="n">
        <v>0</v>
      </c>
      <c r="I17" s="21" t="n">
        <f aca="false">F17+H17-G17</f>
        <v>0</v>
      </c>
    </row>
    <row r="18" customFormat="false" ht="15" hidden="false" customHeight="false" outlineLevel="0" collapsed="false">
      <c r="B18" s="12" t="s">
        <v>146</v>
      </c>
      <c r="C18" s="13" t="s">
        <v>138</v>
      </c>
      <c r="D18" s="20" t="n">
        <v>28.404</v>
      </c>
      <c r="E18" s="20" t="n">
        <v>360.824</v>
      </c>
      <c r="F18" s="20" t="n">
        <v>1229</v>
      </c>
      <c r="G18" s="20" t="n">
        <v>531</v>
      </c>
      <c r="H18" s="20" t="n">
        <v>1176</v>
      </c>
      <c r="I18" s="21" t="n">
        <f aca="false">F18+H18-G18</f>
        <v>1874</v>
      </c>
    </row>
    <row r="19" customFormat="false" ht="15" hidden="false" customHeight="false" outlineLevel="0" collapsed="false">
      <c r="B19" s="12" t="s">
        <v>147</v>
      </c>
      <c r="C19" s="13" t="s">
        <v>138</v>
      </c>
      <c r="D19" s="20" t="n">
        <v>18.76</v>
      </c>
      <c r="E19" s="20" t="n">
        <v>48.194</v>
      </c>
      <c r="F19" s="20" t="n">
        <v>33</v>
      </c>
      <c r="G19" s="20" t="n">
        <v>1</v>
      </c>
      <c r="H19" s="20" t="n">
        <v>149</v>
      </c>
      <c r="I19" s="21" t="n">
        <f aca="false">F19+H19-G19</f>
        <v>181</v>
      </c>
    </row>
    <row r="20" customFormat="false" ht="15" hidden="false" customHeight="false" outlineLevel="0" collapsed="false">
      <c r="B20" s="12" t="s">
        <v>148</v>
      </c>
      <c r="C20" s="13" t="s">
        <v>138</v>
      </c>
      <c r="D20" s="16" t="n">
        <f aca="false">D16+D17-D18+D19</f>
        <v>-558.047</v>
      </c>
      <c r="E20" s="16" t="n">
        <f aca="false">E16+E17-E18+E19</f>
        <v>-744.201</v>
      </c>
      <c r="F20" s="16" t="n">
        <f aca="false">F16+F17-F18+F19</f>
        <v>-1215</v>
      </c>
      <c r="G20" s="16" t="n">
        <f aca="false">G16+G17-G18+G19</f>
        <v>-511</v>
      </c>
      <c r="H20" s="16" t="n">
        <f aca="false">H16+H17-H18+H19</f>
        <v>-1220</v>
      </c>
      <c r="I20" s="21" t="n">
        <f aca="false">F20+H20-G20</f>
        <v>-1924</v>
      </c>
    </row>
    <row r="21" customFormat="false" ht="15" hidden="false" customHeight="false" outlineLevel="0" collapsed="false">
      <c r="B21" s="12" t="s">
        <v>149</v>
      </c>
      <c r="C21" s="13" t="s">
        <v>138</v>
      </c>
      <c r="D21" s="20" t="n">
        <v>35.701</v>
      </c>
      <c r="E21" s="20" t="n">
        <v>119.247</v>
      </c>
      <c r="F21" s="20" t="n">
        <v>-48</v>
      </c>
      <c r="G21" s="20" t="n">
        <v>94</v>
      </c>
      <c r="H21" s="20" t="n">
        <v>146</v>
      </c>
      <c r="I21" s="21" t="n">
        <f aca="false">F21+H21-G21</f>
        <v>4</v>
      </c>
    </row>
    <row r="22" customFormat="false" ht="15" hidden="false" customHeight="false" outlineLevel="0" collapsed="false">
      <c r="B22" s="22" t="s">
        <v>150</v>
      </c>
      <c r="C22" s="13" t="s">
        <v>138</v>
      </c>
      <c r="D22" s="23" t="n">
        <f aca="false">D20-D21</f>
        <v>-593.748</v>
      </c>
      <c r="E22" s="23" t="n">
        <f aca="false">E20-E21</f>
        <v>-863.448</v>
      </c>
      <c r="F22" s="23" t="n">
        <f aca="false">F20-F21</f>
        <v>-1167</v>
      </c>
      <c r="G22" s="23" t="n">
        <f aca="false">G20-G21</f>
        <v>-605</v>
      </c>
      <c r="H22" s="23" t="n">
        <f aca="false">H20-H21</f>
        <v>-1366</v>
      </c>
      <c r="I22" s="24" t="n">
        <f aca="false">F22+H22-G22</f>
        <v>-1928</v>
      </c>
    </row>
    <row r="23" customFormat="false" ht="15" hidden="false" customHeight="false" outlineLevel="0" collapsed="false">
      <c r="B23" s="12" t="s">
        <v>151</v>
      </c>
      <c r="C23" s="13" t="s">
        <v>152</v>
      </c>
      <c r="E23" s="25" t="n">
        <f aca="false">E10/D10-1</f>
        <v>7.36638814027946</v>
      </c>
      <c r="F23" s="25" t="n">
        <f aca="false">F10/E10-1</f>
        <v>1.67877746255924</v>
      </c>
      <c r="H23" s="25" t="n">
        <f aca="false">H10/G10-1</f>
        <v>1.1207839562443</v>
      </c>
    </row>
    <row r="25" customFormat="false" ht="15" hidden="false" customHeight="false" outlineLevel="0" collapsed="false">
      <c r="B25" s="18" t="s">
        <v>153</v>
      </c>
      <c r="C25" s="19"/>
      <c r="D25" s="19"/>
      <c r="E25" s="19"/>
      <c r="F25" s="19"/>
      <c r="G25" s="19"/>
      <c r="H25" s="19"/>
      <c r="I25" s="19"/>
      <c r="J25" s="19"/>
    </row>
    <row r="26" customFormat="false" ht="15" hidden="false" customHeight="false" outlineLevel="0" collapsed="false">
      <c r="B26" s="12" t="s">
        <v>150</v>
      </c>
      <c r="C26" s="13" t="s">
        <v>138</v>
      </c>
      <c r="D26" s="16" t="n">
        <f aca="false">D22</f>
        <v>-593.748</v>
      </c>
      <c r="E26" s="16" t="n">
        <f aca="false">E22</f>
        <v>-863.448</v>
      </c>
      <c r="F26" s="16" t="n">
        <f aca="false">F22</f>
        <v>-1167</v>
      </c>
      <c r="G26" s="16" t="n">
        <f aca="false">G22</f>
        <v>-605</v>
      </c>
      <c r="H26" s="16" t="n">
        <f aca="false">H22</f>
        <v>-1366</v>
      </c>
      <c r="I26" s="21" t="n">
        <f aca="false">F26+H26-G26</f>
        <v>-1928</v>
      </c>
    </row>
    <row r="27" customFormat="false" ht="15" hidden="false" customHeight="false" outlineLevel="0" collapsed="false">
      <c r="B27" s="12" t="s">
        <v>154</v>
      </c>
      <c r="C27" s="13" t="s">
        <v>138</v>
      </c>
      <c r="D27" s="20" t="n">
        <v>103.21</v>
      </c>
      <c r="E27" s="20" t="n">
        <v>863.413</v>
      </c>
      <c r="F27" s="20" t="n">
        <v>2454</v>
      </c>
      <c r="G27" s="20" t="n">
        <v>1003</v>
      </c>
      <c r="H27" s="20" t="n">
        <v>2540</v>
      </c>
      <c r="I27" s="21" t="n">
        <f aca="false">F27+H27-G27</f>
        <v>3991</v>
      </c>
    </row>
    <row r="28" customFormat="false" ht="15" hidden="false" customHeight="false" outlineLevel="0" collapsed="false">
      <c r="B28" s="12" t="s">
        <v>155</v>
      </c>
      <c r="C28" s="13" t="s">
        <v>138</v>
      </c>
      <c r="D28" s="16" t="n">
        <f aca="false">D18</f>
        <v>28.404</v>
      </c>
      <c r="E28" s="16" t="n">
        <f aca="false">E18</f>
        <v>360.824</v>
      </c>
      <c r="F28" s="16" t="n">
        <f aca="false">F18</f>
        <v>1229</v>
      </c>
      <c r="G28" s="16" t="n">
        <f aca="false">G18</f>
        <v>531</v>
      </c>
      <c r="H28" s="16" t="n">
        <f aca="false">H18</f>
        <v>1176</v>
      </c>
      <c r="I28" s="21" t="n">
        <f aca="false">F28+H28-G28</f>
        <v>1874</v>
      </c>
    </row>
    <row r="29" customFormat="false" ht="15" hidden="false" customHeight="false" outlineLevel="0" collapsed="false">
      <c r="B29" s="12" t="s">
        <v>156</v>
      </c>
      <c r="C29" s="13" t="s">
        <v>138</v>
      </c>
      <c r="D29" s="20" t="n">
        <v>15.154</v>
      </c>
      <c r="E29" s="20" t="n">
        <v>31.487</v>
      </c>
      <c r="F29" s="20" t="n">
        <v>630</v>
      </c>
      <c r="G29" s="20" t="n">
        <v>329</v>
      </c>
      <c r="H29" s="20" t="n">
        <v>318</v>
      </c>
      <c r="I29" s="21" t="n">
        <f aca="false">F29+H29-G29</f>
        <v>619</v>
      </c>
    </row>
    <row r="30" customFormat="false" ht="15" hidden="false" customHeight="false" outlineLevel="0" collapsed="false">
      <c r="B30" s="12" t="s">
        <v>157</v>
      </c>
      <c r="C30" s="13" t="s">
        <v>138</v>
      </c>
      <c r="D30" s="20" t="n">
        <v>0</v>
      </c>
      <c r="E30" s="20" t="n">
        <v>0</v>
      </c>
      <c r="F30" s="20" t="n">
        <v>55</v>
      </c>
      <c r="G30" s="20" t="n">
        <v>36</v>
      </c>
      <c r="H30" s="20" t="n">
        <v>2</v>
      </c>
      <c r="I30" s="21" t="n">
        <f aca="false">F30+H30-G30</f>
        <v>21</v>
      </c>
    </row>
    <row r="31" customFormat="false" ht="15" hidden="false" customHeight="false" outlineLevel="0" collapsed="false">
      <c r="B31" s="12" t="s">
        <v>158</v>
      </c>
      <c r="C31" s="13" t="s">
        <v>138</v>
      </c>
      <c r="D31" s="16" t="n">
        <f aca="false">-D17</f>
        <v>533.952</v>
      </c>
      <c r="E31" s="16" t="n">
        <f aca="false">-E17</f>
        <v>755.929</v>
      </c>
      <c r="F31" s="16" t="n">
        <f aca="false">-F17</f>
        <v>-27</v>
      </c>
      <c r="G31" s="16" t="n">
        <f aca="false">-G17</f>
        <v>-27</v>
      </c>
      <c r="H31" s="16" t="n">
        <f aca="false">-H17</f>
        <v>-0</v>
      </c>
      <c r="I31" s="21" t="n">
        <f aca="false">F31+H31-G31</f>
        <v>0</v>
      </c>
    </row>
    <row r="32" customFormat="false" ht="15" hidden="false" customHeight="false" outlineLevel="0" collapsed="false">
      <c r="B32" s="12" t="s">
        <v>159</v>
      </c>
      <c r="C32" s="13" t="s">
        <v>138</v>
      </c>
      <c r="D32" s="16" t="n">
        <f aca="false">-D19</f>
        <v>-18.76</v>
      </c>
      <c r="E32" s="16" t="n">
        <f aca="false">-E19</f>
        <v>-48.194</v>
      </c>
      <c r="F32" s="16" t="n">
        <f aca="false">-F19</f>
        <v>-33</v>
      </c>
      <c r="G32" s="16" t="n">
        <f aca="false">-G19</f>
        <v>-1</v>
      </c>
      <c r="H32" s="16" t="n">
        <f aca="false">-H19</f>
        <v>-149</v>
      </c>
      <c r="I32" s="21" t="n">
        <f aca="false">F32+H32-G32</f>
        <v>-181</v>
      </c>
    </row>
    <row r="33" customFormat="false" ht="15" hidden="false" customHeight="false" outlineLevel="0" collapsed="false">
      <c r="B33" s="12" t="s">
        <v>160</v>
      </c>
      <c r="C33" s="13" t="s">
        <v>138</v>
      </c>
      <c r="D33" s="16" t="n">
        <f aca="false">D21</f>
        <v>35.701</v>
      </c>
      <c r="E33" s="16" t="n">
        <f aca="false">E21</f>
        <v>119.247</v>
      </c>
      <c r="F33" s="16" t="n">
        <f aca="false">F21</f>
        <v>-48</v>
      </c>
      <c r="G33" s="16" t="n">
        <f aca="false">G21</f>
        <v>94</v>
      </c>
      <c r="H33" s="16" t="n">
        <f aca="false">H21</f>
        <v>146</v>
      </c>
      <c r="I33" s="21" t="n">
        <f aca="false">F33+H33-G33</f>
        <v>4</v>
      </c>
    </row>
    <row r="34" customFormat="false" ht="15" hidden="false" customHeight="false" outlineLevel="0" collapsed="false">
      <c r="B34" s="22" t="s">
        <v>45</v>
      </c>
      <c r="C34" s="13" t="s">
        <v>138</v>
      </c>
      <c r="D34" s="23" t="n">
        <f aca="false">SUM(D26:D33)</f>
        <v>103.913</v>
      </c>
      <c r="E34" s="23" t="n">
        <f aca="false">SUM(E26:E33)</f>
        <v>1219.258</v>
      </c>
      <c r="F34" s="23" t="n">
        <f aca="false">SUM(F26:F33)</f>
        <v>3093</v>
      </c>
      <c r="G34" s="23" t="n">
        <f aca="false">SUM(G26:G33)</f>
        <v>1360</v>
      </c>
      <c r="H34" s="23" t="n">
        <f aca="false">SUM(H26:H33)</f>
        <v>2667</v>
      </c>
      <c r="I34" s="24" t="n">
        <f aca="false">F34+H34-G34</f>
        <v>4400</v>
      </c>
    </row>
    <row r="35" customFormat="false" ht="15" hidden="false" customHeight="false" outlineLevel="0" collapsed="false">
      <c r="B35" s="12" t="s">
        <v>161</v>
      </c>
      <c r="C35" s="13" t="s">
        <v>152</v>
      </c>
      <c r="D35" s="25" t="n">
        <f aca="false">D34/D10</f>
        <v>0.453881533831565</v>
      </c>
      <c r="E35" s="25" t="n">
        <f aca="false">E34/E10</f>
        <v>0.636546648108567</v>
      </c>
      <c r="F35" s="25" t="n">
        <f aca="false">F34/F10</f>
        <v>0.602806470473592</v>
      </c>
      <c r="G35" s="25" t="n">
        <f aca="false">G34/G10</f>
        <v>0.619872379216044</v>
      </c>
      <c r="H35" s="25" t="n">
        <f aca="false">H34/H10</f>
        <v>0.57317859445519</v>
      </c>
      <c r="I35" s="25" t="n">
        <f aca="false">I34/I10</f>
        <v>0.579710144927536</v>
      </c>
    </row>
    <row r="36" customFormat="false" ht="15" hidden="false" customHeight="false" outlineLevel="0" collapsed="false">
      <c r="B36" s="12" t="s">
        <v>162</v>
      </c>
      <c r="C36" s="13" t="s">
        <v>152</v>
      </c>
      <c r="D36" s="25" t="n">
        <f aca="false">(D29+D30)/D34</f>
        <v>0.145833533821562</v>
      </c>
      <c r="E36" s="25" t="n">
        <f aca="false">(E29+E30)/E34</f>
        <v>0.0258247229052424</v>
      </c>
      <c r="F36" s="25" t="n">
        <f aca="false">(F29+F30)/F34</f>
        <v>0.221467830585192</v>
      </c>
      <c r="G36" s="25" t="n">
        <f aca="false">(G29+G30)/G34</f>
        <v>0.268382352941176</v>
      </c>
      <c r="H36" s="25" t="n">
        <f aca="false">(H29+H30)/H34</f>
        <v>0.119985001874766</v>
      </c>
      <c r="I36" s="25" t="n">
        <f aca="false">(I29+I30)/I34</f>
        <v>0.145454545454545</v>
      </c>
    </row>
    <row r="37" customFormat="false" ht="15" hidden="false" customHeight="false" outlineLevel="0" collapsed="false">
      <c r="B37" s="26" t="s">
        <v>163</v>
      </c>
    </row>
    <row r="39" customFormat="false" ht="15" hidden="false" customHeight="false" outlineLevel="0" collapsed="false">
      <c r="B39" s="18" t="s">
        <v>164</v>
      </c>
      <c r="C39" s="19"/>
      <c r="D39" s="19"/>
      <c r="E39" s="19"/>
      <c r="F39" s="19"/>
      <c r="G39" s="19"/>
      <c r="H39" s="19"/>
      <c r="I39" s="19"/>
      <c r="J39" s="19"/>
    </row>
    <row r="40" customFormat="false" ht="15" hidden="false" customHeight="false" outlineLevel="0" collapsed="false">
      <c r="B40" s="12" t="s">
        <v>165</v>
      </c>
      <c r="C40" s="13" t="s">
        <v>138</v>
      </c>
      <c r="D40" s="20" t="n">
        <v>1833</v>
      </c>
      <c r="E40" s="20" t="n">
        <v>2749</v>
      </c>
      <c r="F40" s="20" t="n">
        <v>3058</v>
      </c>
      <c r="G40" s="20" t="n">
        <v>-190</v>
      </c>
      <c r="H40" s="20" t="n">
        <v>3663</v>
      </c>
      <c r="I40" s="21" t="n">
        <f aca="false">F40+H40-G40</f>
        <v>6911</v>
      </c>
    </row>
    <row r="41" customFormat="false" ht="15" hidden="false" customHeight="false" outlineLevel="0" collapsed="false">
      <c r="B41" s="12" t="s">
        <v>166</v>
      </c>
      <c r="C41" s="13" t="s">
        <v>138</v>
      </c>
      <c r="D41" s="20" t="n">
        <v>-162</v>
      </c>
      <c r="E41" s="20" t="n">
        <v>-280</v>
      </c>
      <c r="F41" s="20" t="n">
        <v>-2749</v>
      </c>
      <c r="G41" s="20" t="n">
        <v>-1505</v>
      </c>
      <c r="H41" s="20" t="n">
        <v>607</v>
      </c>
      <c r="I41" s="21" t="n">
        <f aca="false">F41+H41-G41</f>
        <v>-637</v>
      </c>
    </row>
    <row r="42" customFormat="false" ht="15" hidden="false" customHeight="false" outlineLevel="0" collapsed="false">
      <c r="B42" s="12" t="s">
        <v>167</v>
      </c>
      <c r="C42" s="13" t="s">
        <v>138</v>
      </c>
      <c r="D42" s="20" t="n">
        <v>-139</v>
      </c>
      <c r="E42" s="20" t="n">
        <v>-514</v>
      </c>
      <c r="F42" s="20" t="n">
        <v>-784</v>
      </c>
      <c r="G42" s="20" t="n">
        <v>-70</v>
      </c>
      <c r="H42" s="20" t="n">
        <v>-611</v>
      </c>
      <c r="I42" s="21" t="n">
        <f aca="false">F42+H42-G42</f>
        <v>-1325</v>
      </c>
    </row>
    <row r="43" customFormat="false" ht="15" hidden="false" customHeight="false" outlineLevel="0" collapsed="false">
      <c r="B43" s="12" t="s">
        <v>168</v>
      </c>
      <c r="C43" s="13" t="s">
        <v>138</v>
      </c>
      <c r="D43" s="20" t="n">
        <v>27</v>
      </c>
      <c r="E43" s="20" t="n">
        <v>511</v>
      </c>
      <c r="F43" s="20" t="n">
        <v>253</v>
      </c>
      <c r="G43" s="20" t="n">
        <v>-289</v>
      </c>
      <c r="H43" s="20" t="n">
        <v>304</v>
      </c>
      <c r="I43" s="21" t="n">
        <f aca="false">F43+H43-G43</f>
        <v>846</v>
      </c>
    </row>
    <row r="44" customFormat="false" ht="15" hidden="false" customHeight="false" outlineLevel="0" collapsed="false">
      <c r="B44" s="12" t="s">
        <v>169</v>
      </c>
      <c r="C44" s="13" t="s">
        <v>138</v>
      </c>
      <c r="D44" s="20" t="n">
        <v>1986</v>
      </c>
      <c r="E44" s="20" t="n">
        <v>2049</v>
      </c>
      <c r="F44" s="20" t="n">
        <v>4174</v>
      </c>
      <c r="G44" s="20" t="n">
        <v>743</v>
      </c>
      <c r="H44" s="20" t="n">
        <v>1365</v>
      </c>
      <c r="I44" s="21" t="n">
        <f aca="false">F44+H44-G44</f>
        <v>4796</v>
      </c>
    </row>
    <row r="45" customFormat="false" ht="15" hidden="false" customHeight="false" outlineLevel="0" collapsed="false">
      <c r="B45" s="12" t="s">
        <v>170</v>
      </c>
      <c r="C45" s="13" t="s">
        <v>138</v>
      </c>
      <c r="D45" s="20" t="n">
        <v>-9</v>
      </c>
      <c r="E45" s="20" t="n">
        <v>-88</v>
      </c>
      <c r="F45" s="20" t="n">
        <v>-262</v>
      </c>
      <c r="G45" s="20" t="n">
        <v>-110</v>
      </c>
      <c r="H45" s="20" t="n">
        <v>-182</v>
      </c>
      <c r="I45" s="21" t="n">
        <f aca="false">F45+H45-G45</f>
        <v>-334</v>
      </c>
    </row>
    <row r="46" customFormat="false" ht="15" hidden="false" customHeight="false" outlineLevel="0" collapsed="false">
      <c r="B46" s="12" t="s">
        <v>171</v>
      </c>
      <c r="C46" s="13" t="s">
        <v>138</v>
      </c>
      <c r="D46" s="20" t="n">
        <v>-2943</v>
      </c>
      <c r="E46" s="20" t="n">
        <v>-8702</v>
      </c>
      <c r="F46" s="20" t="n">
        <v>-10309</v>
      </c>
      <c r="G46" s="20" t="n">
        <v>-3860</v>
      </c>
      <c r="H46" s="20" t="n">
        <v>-14117</v>
      </c>
      <c r="I46" s="21" t="n">
        <f aca="false">F46+H46-G46</f>
        <v>-20566</v>
      </c>
    </row>
    <row r="47" customFormat="false" ht="15" hidden="false" customHeight="false" outlineLevel="0" collapsed="false">
      <c r="B47" s="12" t="s">
        <v>172</v>
      </c>
      <c r="C47" s="13" t="s">
        <v>138</v>
      </c>
      <c r="D47" s="20" t="n">
        <v>-3148</v>
      </c>
      <c r="E47" s="20" t="n">
        <v>-8658</v>
      </c>
      <c r="F47" s="20" t="n">
        <v>-10271</v>
      </c>
      <c r="G47" s="20" t="n">
        <v>-3875</v>
      </c>
      <c r="H47" s="20" t="n">
        <v>-14874</v>
      </c>
      <c r="I47" s="21" t="n">
        <f aca="false">F47+H47-G47</f>
        <v>-21270</v>
      </c>
    </row>
    <row r="48" customFormat="false" ht="15" hidden="false" customHeight="false" outlineLevel="0" collapsed="false">
      <c r="B48" s="12" t="s">
        <v>173</v>
      </c>
      <c r="C48" s="13" t="s">
        <v>138</v>
      </c>
      <c r="D48" s="20" t="n">
        <v>1788</v>
      </c>
      <c r="E48" s="20" t="n">
        <v>7464</v>
      </c>
      <c r="F48" s="20" t="n">
        <v>9308</v>
      </c>
      <c r="G48" s="20" t="n">
        <v>4084</v>
      </c>
      <c r="H48" s="20" t="n">
        <v>13985</v>
      </c>
      <c r="I48" s="21" t="n">
        <f aca="false">F48+H48-G48</f>
        <v>19209</v>
      </c>
    </row>
    <row r="49" customFormat="false" ht="15" hidden="false" customHeight="false" outlineLevel="0" collapsed="false">
      <c r="B49" s="12" t="s">
        <v>174</v>
      </c>
      <c r="C49" s="13" t="s">
        <v>138</v>
      </c>
      <c r="D49" s="20" t="n">
        <v>0</v>
      </c>
      <c r="E49" s="20" t="n">
        <v>184</v>
      </c>
      <c r="F49" s="20" t="n">
        <v>869</v>
      </c>
      <c r="G49" s="20" t="n">
        <v>362</v>
      </c>
      <c r="H49" s="20" t="n">
        <v>806</v>
      </c>
      <c r="I49" s="21" t="n">
        <f aca="false">F49+H49-G49</f>
        <v>1313</v>
      </c>
    </row>
    <row r="50" customFormat="false" ht="15" hidden="false" customHeight="false" outlineLevel="0" collapsed="false">
      <c r="B50" s="12" t="s">
        <v>175</v>
      </c>
      <c r="C50" s="13" t="s">
        <v>138</v>
      </c>
      <c r="D50" s="20" t="n">
        <v>482</v>
      </c>
      <c r="E50" s="20" t="n">
        <v>893</v>
      </c>
      <c r="F50" s="20" t="n">
        <v>11151</v>
      </c>
      <c r="G50" s="20" t="n">
        <v>2155</v>
      </c>
      <c r="H50" s="20" t="n">
        <v>9796</v>
      </c>
      <c r="I50" s="21" t="n">
        <f aca="false">F50+H50-G50</f>
        <v>18792</v>
      </c>
    </row>
    <row r="51" customFormat="false" ht="15" hidden="false" customHeight="false" outlineLevel="0" collapsed="false">
      <c r="B51" s="22" t="s">
        <v>176</v>
      </c>
      <c r="C51" s="13" t="s">
        <v>138</v>
      </c>
      <c r="D51" s="23" t="n">
        <f aca="false">D40+D46</f>
        <v>-1110</v>
      </c>
      <c r="E51" s="23" t="n">
        <f aca="false">E40+E46</f>
        <v>-5953</v>
      </c>
      <c r="F51" s="23" t="n">
        <f aca="false">F40+F46</f>
        <v>-7251</v>
      </c>
      <c r="G51" s="23" t="n">
        <f aca="false">G40+G46</f>
        <v>-4050</v>
      </c>
      <c r="H51" s="23" t="n">
        <f aca="false">H40+H46</f>
        <v>-10454</v>
      </c>
      <c r="I51" s="23" t="n">
        <f aca="false">I40+I46</f>
        <v>-13655</v>
      </c>
    </row>
    <row r="52" customFormat="false" ht="15" hidden="false" customHeight="false" outlineLevel="0" collapsed="false">
      <c r="B52" s="26" t="s">
        <v>177</v>
      </c>
    </row>
    <row r="53" customFormat="false" ht="15" hidden="false" customHeight="false" outlineLevel="0" collapsed="false">
      <c r="B53" s="26" t="s">
        <v>178</v>
      </c>
    </row>
    <row r="55" customFormat="false" ht="15" hidden="false" customHeight="false" outlineLevel="0" collapsed="false">
      <c r="B55" s="18" t="s">
        <v>179</v>
      </c>
      <c r="C55" s="19"/>
      <c r="D55" s="19"/>
      <c r="E55" s="19"/>
      <c r="F55" s="19"/>
      <c r="G55" s="19"/>
      <c r="H55" s="19"/>
      <c r="I55" s="19"/>
      <c r="J55" s="19"/>
    </row>
    <row r="56" customFormat="false" ht="15" hidden="false" customHeight="false" outlineLevel="0" collapsed="false">
      <c r="B56" s="9"/>
      <c r="C56" s="10"/>
      <c r="D56" s="11" t="s">
        <v>117</v>
      </c>
      <c r="E56" s="11" t="s">
        <v>118</v>
      </c>
      <c r="F56" s="11" t="s">
        <v>119</v>
      </c>
      <c r="G56" s="11" t="s">
        <v>120</v>
      </c>
      <c r="H56" s="11" t="s">
        <v>121</v>
      </c>
    </row>
    <row r="57" customFormat="false" ht="15" hidden="false" customHeight="false" outlineLevel="0" collapsed="false">
      <c r="B57" s="12" t="s">
        <v>180</v>
      </c>
      <c r="C57" s="13" t="s">
        <v>138</v>
      </c>
      <c r="D57" s="16" t="n">
        <f aca="false">D15</f>
        <v>243.394</v>
      </c>
      <c r="E57" s="16" t="n">
        <f aca="false">E15</f>
        <v>1591.068</v>
      </c>
      <c r="F57" s="16" t="n">
        <f aca="false">F15</f>
        <v>5177</v>
      </c>
      <c r="G57" s="16" t="n">
        <f aca="false">G15</f>
        <v>2202</v>
      </c>
      <c r="H57" s="16" t="n">
        <f aca="false">H15</f>
        <v>4846</v>
      </c>
    </row>
    <row r="58" customFormat="false" ht="15" hidden="false" customHeight="false" outlineLevel="0" collapsed="false">
      <c r="B58" s="12" t="s">
        <v>181</v>
      </c>
      <c r="C58" s="13" t="s">
        <v>138</v>
      </c>
      <c r="D58" s="20" t="n">
        <v>243.394</v>
      </c>
      <c r="E58" s="20" t="n">
        <v>1591.068</v>
      </c>
      <c r="F58" s="20" t="n">
        <v>5177</v>
      </c>
      <c r="G58" s="20" t="n">
        <v>2202</v>
      </c>
      <c r="H58" s="20" t="n">
        <v>4846</v>
      </c>
    </row>
    <row r="59" customFormat="false" ht="15" hidden="false" customHeight="false" outlineLevel="0" collapsed="false">
      <c r="B59" s="12" t="s">
        <v>182</v>
      </c>
      <c r="C59" s="13" t="s">
        <v>138</v>
      </c>
      <c r="D59" s="27" t="n">
        <f aca="false">D57-D58</f>
        <v>0</v>
      </c>
      <c r="E59" s="27" t="n">
        <f aca="false">E57-E58</f>
        <v>0</v>
      </c>
      <c r="F59" s="27" t="n">
        <f aca="false">F57-F58</f>
        <v>0</v>
      </c>
      <c r="G59" s="27" t="n">
        <f aca="false">G57-G58</f>
        <v>0</v>
      </c>
      <c r="H59" s="27" t="n">
        <f aca="false">H57-H58</f>
        <v>0</v>
      </c>
    </row>
    <row r="60" customFormat="false" ht="15" hidden="false" customHeight="false" outlineLevel="0" collapsed="false">
      <c r="B60" s="12" t="s">
        <v>183</v>
      </c>
      <c r="C60" s="13" t="s">
        <v>138</v>
      </c>
      <c r="D60" s="16" t="n">
        <f aca="false">D16</f>
        <v>-14.451</v>
      </c>
      <c r="E60" s="16" t="n">
        <f aca="false">E16</f>
        <v>324.358</v>
      </c>
      <c r="F60" s="16" t="n">
        <f aca="false">F16</f>
        <v>-46</v>
      </c>
      <c r="G60" s="16" t="n">
        <f aca="false">G16</f>
        <v>-8</v>
      </c>
      <c r="H60" s="16" t="n">
        <f aca="false">H16</f>
        <v>-193</v>
      </c>
    </row>
    <row r="61" customFormat="false" ht="15" hidden="false" customHeight="false" outlineLevel="0" collapsed="false">
      <c r="B61" s="12" t="s">
        <v>184</v>
      </c>
      <c r="C61" s="13" t="s">
        <v>138</v>
      </c>
      <c r="D61" s="20" t="n">
        <v>-14.451</v>
      </c>
      <c r="E61" s="20" t="n">
        <v>324.358</v>
      </c>
      <c r="F61" s="20" t="n">
        <v>-46</v>
      </c>
      <c r="G61" s="20" t="n">
        <v>-8</v>
      </c>
      <c r="H61" s="20" t="n">
        <v>-193</v>
      </c>
    </row>
    <row r="62" customFormat="false" ht="15" hidden="false" customHeight="false" outlineLevel="0" collapsed="false">
      <c r="B62" s="12" t="s">
        <v>185</v>
      </c>
      <c r="C62" s="13" t="s">
        <v>138</v>
      </c>
      <c r="D62" s="27" t="n">
        <f aca="false">D60-D61</f>
        <v>0</v>
      </c>
      <c r="E62" s="27" t="n">
        <f aca="false">E60-E61</f>
        <v>0</v>
      </c>
      <c r="F62" s="27" t="n">
        <f aca="false">F60-F61</f>
        <v>0</v>
      </c>
      <c r="G62" s="27" t="n">
        <f aca="false">G60-G61</f>
        <v>0</v>
      </c>
      <c r="H62" s="27" t="n">
        <f aca="false">H60-H61</f>
        <v>0</v>
      </c>
    </row>
    <row r="63" customFormat="false" ht="15" hidden="false" customHeight="false" outlineLevel="0" collapsed="false">
      <c r="B63" s="12" t="s">
        <v>186</v>
      </c>
      <c r="C63" s="13" t="s">
        <v>138</v>
      </c>
      <c r="D63" s="16" t="n">
        <f aca="false">D20</f>
        <v>-558.047</v>
      </c>
      <c r="E63" s="16" t="n">
        <f aca="false">E20</f>
        <v>-744.201</v>
      </c>
      <c r="F63" s="16" t="n">
        <f aca="false">F20</f>
        <v>-1215</v>
      </c>
      <c r="G63" s="16" t="n">
        <f aca="false">G20</f>
        <v>-511</v>
      </c>
      <c r="H63" s="16" t="n">
        <f aca="false">H20</f>
        <v>-1220</v>
      </c>
    </row>
    <row r="64" customFormat="false" ht="15" hidden="false" customHeight="false" outlineLevel="0" collapsed="false">
      <c r="B64" s="12" t="s">
        <v>187</v>
      </c>
      <c r="C64" s="13" t="s">
        <v>138</v>
      </c>
      <c r="D64" s="20" t="n">
        <v>-558.047</v>
      </c>
      <c r="E64" s="20" t="n">
        <v>-744.201</v>
      </c>
      <c r="F64" s="20" t="n">
        <v>-1215</v>
      </c>
      <c r="G64" s="20" t="n">
        <v>-511</v>
      </c>
      <c r="H64" s="20" t="n">
        <v>-1220</v>
      </c>
    </row>
    <row r="65" customFormat="false" ht="15" hidden="false" customHeight="false" outlineLevel="0" collapsed="false">
      <c r="B65" s="12" t="s">
        <v>188</v>
      </c>
      <c r="C65" s="13" t="s">
        <v>138</v>
      </c>
      <c r="D65" s="27" t="n">
        <f aca="false">D63-D64</f>
        <v>0</v>
      </c>
      <c r="E65" s="27" t="n">
        <f aca="false">E63-E64</f>
        <v>0</v>
      </c>
      <c r="F65" s="27" t="n">
        <f aca="false">F63-F64</f>
        <v>0</v>
      </c>
      <c r="G65" s="27" t="n">
        <f aca="false">G63-G64</f>
        <v>0</v>
      </c>
      <c r="H65" s="27" t="n">
        <f aca="false">H63-H64</f>
        <v>0</v>
      </c>
    </row>
    <row r="66" customFormat="false" ht="15" hidden="false" customHeight="false" outlineLevel="0" collapsed="false">
      <c r="B66" s="12" t="s">
        <v>189</v>
      </c>
      <c r="C66" s="13" t="s">
        <v>138</v>
      </c>
      <c r="D66" s="16" t="n">
        <f aca="false">D22</f>
        <v>-593.748</v>
      </c>
      <c r="E66" s="16" t="n">
        <f aca="false">E22</f>
        <v>-863.448</v>
      </c>
      <c r="F66" s="16" t="n">
        <f aca="false">F22</f>
        <v>-1167</v>
      </c>
      <c r="G66" s="16" t="n">
        <f aca="false">G22</f>
        <v>-605</v>
      </c>
      <c r="H66" s="16" t="n">
        <f aca="false">H22</f>
        <v>-1366</v>
      </c>
    </row>
    <row r="67" customFormat="false" ht="15" hidden="false" customHeight="false" outlineLevel="0" collapsed="false">
      <c r="B67" s="12" t="s">
        <v>190</v>
      </c>
      <c r="C67" s="13" t="s">
        <v>138</v>
      </c>
      <c r="D67" s="20" t="n">
        <v>-593.748</v>
      </c>
      <c r="E67" s="20" t="n">
        <v>-863.448</v>
      </c>
      <c r="F67" s="20" t="n">
        <v>-1167</v>
      </c>
      <c r="G67" s="20" t="n">
        <v>-605</v>
      </c>
      <c r="H67" s="20" t="n">
        <v>-1366</v>
      </c>
    </row>
    <row r="68" customFormat="false" ht="15" hidden="false" customHeight="false" outlineLevel="0" collapsed="false">
      <c r="B68" s="12" t="s">
        <v>191</v>
      </c>
      <c r="C68" s="13" t="s">
        <v>138</v>
      </c>
      <c r="D68" s="27" t="n">
        <f aca="false">D66-D67</f>
        <v>0</v>
      </c>
      <c r="E68" s="27" t="n">
        <f aca="false">E66-E67</f>
        <v>0</v>
      </c>
      <c r="F68" s="27" t="n">
        <f aca="false">F66-F67</f>
        <v>0</v>
      </c>
      <c r="G68" s="27" t="n">
        <f aca="false">G66-G67</f>
        <v>0</v>
      </c>
      <c r="H68" s="27" t="n">
        <f aca="false">H66-H67</f>
        <v>0</v>
      </c>
    </row>
    <row r="69" customFormat="false" ht="15" hidden="false" customHeight="false" outlineLevel="0" collapsed="false">
      <c r="B69" s="12" t="s">
        <v>192</v>
      </c>
      <c r="C69" s="13" t="s">
        <v>138</v>
      </c>
      <c r="D69" s="16" t="n">
        <f aca="false">D34</f>
        <v>103.913</v>
      </c>
      <c r="E69" s="16" t="n">
        <f aca="false">E34</f>
        <v>1219.258</v>
      </c>
      <c r="F69" s="16" t="n">
        <f aca="false">F34</f>
        <v>3093</v>
      </c>
      <c r="G69" s="16" t="n">
        <f aca="false">G34</f>
        <v>1360</v>
      </c>
      <c r="H69" s="16" t="n">
        <f aca="false">H34</f>
        <v>2667</v>
      </c>
    </row>
    <row r="70" customFormat="false" ht="15" hidden="false" customHeight="false" outlineLevel="0" collapsed="false">
      <c r="B70" s="12" t="s">
        <v>193</v>
      </c>
      <c r="C70" s="13" t="s">
        <v>138</v>
      </c>
      <c r="D70" s="20" t="n">
        <v>103.913</v>
      </c>
      <c r="E70" s="20" t="n">
        <v>1219.258</v>
      </c>
      <c r="F70" s="20" t="n">
        <v>3093</v>
      </c>
      <c r="G70" s="20" t="n">
        <v>1360</v>
      </c>
      <c r="H70" s="20" t="n">
        <v>2667</v>
      </c>
    </row>
    <row r="71" customFormat="false" ht="15" hidden="false" customHeight="false" outlineLevel="0" collapsed="false">
      <c r="B71" s="12" t="s">
        <v>194</v>
      </c>
      <c r="C71" s="13" t="s">
        <v>138</v>
      </c>
      <c r="D71" s="27" t="n">
        <f aca="false">D69-D70</f>
        <v>0</v>
      </c>
      <c r="E71" s="27" t="n">
        <f aca="false">E69-E70</f>
        <v>0</v>
      </c>
      <c r="F71" s="27" t="n">
        <f aca="false">F69-F70</f>
        <v>0</v>
      </c>
      <c r="G71" s="27" t="n">
        <f aca="false">G69-G70</f>
        <v>0</v>
      </c>
      <c r="H71" s="27" t="n">
        <f aca="false">H69-H70</f>
        <v>0</v>
      </c>
    </row>
    <row r="73" customFormat="false" ht="15" hidden="false" customHeight="false" outlineLevel="0" collapsed="false">
      <c r="B73" s="18" t="s">
        <v>195</v>
      </c>
      <c r="C73" s="19"/>
      <c r="D73" s="19"/>
      <c r="E73" s="19"/>
      <c r="F73" s="19"/>
      <c r="G73" s="19"/>
      <c r="H73" s="19"/>
      <c r="I73" s="19"/>
      <c r="J73" s="19"/>
    </row>
    <row r="74" customFormat="false" ht="15" hidden="false" customHeight="false" outlineLevel="0" collapsed="false">
      <c r="B74" s="9"/>
      <c r="C74" s="10" t="s">
        <v>36</v>
      </c>
      <c r="D74" s="11" t="s">
        <v>196</v>
      </c>
      <c r="E74" s="11" t="s">
        <v>197</v>
      </c>
    </row>
    <row r="75" customFormat="false" ht="15" hidden="false" customHeight="false" outlineLevel="0" collapsed="false">
      <c r="B75" s="12" t="s">
        <v>198</v>
      </c>
      <c r="C75" s="13" t="s">
        <v>138</v>
      </c>
      <c r="D75" s="15" t="n">
        <v>103700</v>
      </c>
      <c r="E75" s="28" t="s">
        <v>199</v>
      </c>
    </row>
    <row r="76" customFormat="false" ht="15" hidden="false" customHeight="false" outlineLevel="0" collapsed="false">
      <c r="B76" s="12" t="s">
        <v>200</v>
      </c>
      <c r="C76" s="13" t="s">
        <v>152</v>
      </c>
      <c r="D76" s="29" t="n">
        <v>0.41</v>
      </c>
      <c r="E76" s="28" t="s">
        <v>199</v>
      </c>
    </row>
    <row r="77" customFormat="false" ht="15" hidden="false" customHeight="false" outlineLevel="0" collapsed="false">
      <c r="B77" s="12" t="s">
        <v>201</v>
      </c>
      <c r="C77" s="13" t="s">
        <v>152</v>
      </c>
      <c r="D77" s="29" t="n">
        <v>0.39</v>
      </c>
      <c r="E77" s="28" t="s">
        <v>199</v>
      </c>
    </row>
    <row r="78" customFormat="false" ht="15" hidden="false" customHeight="false" outlineLevel="0" collapsed="false">
      <c r="B78" s="12" t="s">
        <v>202</v>
      </c>
      <c r="C78" s="13" t="s">
        <v>138</v>
      </c>
      <c r="D78" s="15" t="n">
        <v>60700</v>
      </c>
      <c r="E78" s="28" t="s">
        <v>70</v>
      </c>
    </row>
    <row r="79" customFormat="false" ht="15" hidden="false" customHeight="false" outlineLevel="0" collapsed="false">
      <c r="B79" s="12" t="s">
        <v>203</v>
      </c>
      <c r="C79" s="13" t="s">
        <v>138</v>
      </c>
      <c r="D79" s="15" t="n">
        <v>15100</v>
      </c>
      <c r="E79" s="28" t="s">
        <v>70</v>
      </c>
    </row>
    <row r="80" customFormat="false" ht="32.8" hidden="false" customHeight="false" outlineLevel="0" collapsed="false">
      <c r="B80" s="12" t="s">
        <v>204</v>
      </c>
      <c r="C80" s="13" t="s">
        <v>205</v>
      </c>
      <c r="D80" s="20" t="n">
        <v>5</v>
      </c>
      <c r="E80" s="28" t="s">
        <v>206</v>
      </c>
    </row>
    <row r="81" customFormat="false" ht="53.7" hidden="false" customHeight="false" outlineLevel="0" collapsed="false">
      <c r="B81" s="12" t="s">
        <v>207</v>
      </c>
      <c r="C81" s="13" t="s">
        <v>138</v>
      </c>
      <c r="D81" s="15" t="n">
        <v>104000</v>
      </c>
      <c r="E81" s="28" t="s">
        <v>208</v>
      </c>
    </row>
    <row r="82" customFormat="false" ht="15" hidden="false" customHeight="false" outlineLevel="0" collapsed="false">
      <c r="B82" s="12" t="s">
        <v>209</v>
      </c>
      <c r="C82" s="13" t="s">
        <v>152</v>
      </c>
      <c r="D82" s="29" t="n">
        <v>0.98</v>
      </c>
      <c r="E82" s="28" t="s">
        <v>68</v>
      </c>
    </row>
    <row r="83" customFormat="false" ht="22.35" hidden="false" customHeight="false" outlineLevel="0" collapsed="false">
      <c r="B83" s="12" t="s">
        <v>210</v>
      </c>
      <c r="C83" s="13" t="s">
        <v>211</v>
      </c>
      <c r="D83" s="20" t="n">
        <v>1.5</v>
      </c>
      <c r="E83" s="28" t="s">
        <v>212</v>
      </c>
    </row>
    <row r="84" customFormat="false" ht="22.35" hidden="false" customHeight="false" outlineLevel="0" collapsed="false">
      <c r="B84" s="12" t="s">
        <v>213</v>
      </c>
      <c r="C84" s="13" t="s">
        <v>211</v>
      </c>
      <c r="D84" s="20" t="n">
        <v>3.7</v>
      </c>
      <c r="E84" s="28" t="s">
        <v>212</v>
      </c>
    </row>
    <row r="85" customFormat="false" ht="15" hidden="false" customHeight="false" outlineLevel="0" collapsed="false">
      <c r="B85" s="12" t="s">
        <v>214</v>
      </c>
      <c r="C85" s="13" t="s">
        <v>205</v>
      </c>
      <c r="D85" s="20" t="n">
        <v>6</v>
      </c>
      <c r="E85" s="28" t="s">
        <v>215</v>
      </c>
    </row>
    <row r="86" customFormat="false" ht="15" hidden="false" customHeight="false" outlineLevel="0" collapsed="false">
      <c r="B86" s="12" t="s">
        <v>216</v>
      </c>
      <c r="C86" s="13" t="s">
        <v>152</v>
      </c>
      <c r="D86" s="29" t="n">
        <v>0.88</v>
      </c>
      <c r="E86" s="28" t="s">
        <v>217</v>
      </c>
    </row>
    <row r="87" customFormat="false" ht="15" hidden="false" customHeight="false" outlineLevel="0" collapsed="false">
      <c r="B87" s="12" t="s">
        <v>218</v>
      </c>
      <c r="C87" s="13" t="s">
        <v>138</v>
      </c>
      <c r="D87" s="15" t="n">
        <v>33823</v>
      </c>
      <c r="E87" s="28" t="s">
        <v>219</v>
      </c>
    </row>
    <row r="88" customFormat="false" ht="15" hidden="false" customHeight="false" outlineLevel="0" collapsed="false">
      <c r="B88" s="12" t="s">
        <v>220</v>
      </c>
      <c r="C88" s="13" t="s">
        <v>138</v>
      </c>
      <c r="D88" s="15" t="n">
        <v>11918</v>
      </c>
      <c r="E88" s="28" t="s">
        <v>219</v>
      </c>
    </row>
    <row r="89" customFormat="false" ht="15" hidden="false" customHeight="false" outlineLevel="0" collapsed="false">
      <c r="B89" s="12" t="s">
        <v>221</v>
      </c>
      <c r="C89" s="13" t="s">
        <v>138</v>
      </c>
      <c r="D89" s="15" t="n">
        <v>5886</v>
      </c>
      <c r="E89" s="28" t="s">
        <v>219</v>
      </c>
    </row>
    <row r="90" customFormat="false" ht="15" hidden="false" customHeight="false" outlineLevel="0" collapsed="false">
      <c r="B90" s="12" t="s">
        <v>222</v>
      </c>
      <c r="C90" s="13" t="s">
        <v>138</v>
      </c>
      <c r="D90" s="15" t="n">
        <v>176</v>
      </c>
      <c r="E90" s="28" t="s">
        <v>219</v>
      </c>
    </row>
    <row r="91" customFormat="false" ht="15" hidden="false" customHeight="false" outlineLevel="0" collapsed="false">
      <c r="B91" s="12" t="s">
        <v>223</v>
      </c>
      <c r="C91" s="13" t="s">
        <v>138</v>
      </c>
      <c r="D91" s="15" t="n">
        <v>10000</v>
      </c>
      <c r="E91" s="28" t="s">
        <v>224</v>
      </c>
    </row>
    <row r="92" customFormat="false" ht="32.8" hidden="false" customHeight="false" outlineLevel="0" collapsed="false">
      <c r="B92" s="12" t="s">
        <v>225</v>
      </c>
      <c r="C92" s="13" t="s">
        <v>138</v>
      </c>
      <c r="D92" s="15" t="n">
        <v>890</v>
      </c>
      <c r="E92" s="28" t="s">
        <v>226</v>
      </c>
    </row>
    <row r="93" customFormat="false" ht="15" hidden="false" customHeight="false" outlineLevel="0" collapsed="false">
      <c r="B93" s="26" t="s">
        <v>227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11" min="4" style="0" width="10.51"/>
    <col collapsed="false" customWidth="true" hidden="false" outlineLevel="0" max="12" min="12" style="0" width="40"/>
  </cols>
  <sheetData>
    <row r="1" customFormat="false" ht="15" hidden="false" customHeight="false" outlineLevel="0" collapsed="false">
      <c r="B1" s="6" t="s">
        <v>228</v>
      </c>
    </row>
    <row r="2" customFormat="false" ht="15" hidden="false" customHeight="false" outlineLevel="0" collapsed="false">
      <c r="B2" s="2" t="s">
        <v>229</v>
      </c>
    </row>
    <row r="4" customFormat="false" ht="15" hidden="false" customHeight="false" outlineLevel="0" collapsed="false">
      <c r="B4" s="9"/>
      <c r="C4" s="10" t="s">
        <v>36</v>
      </c>
      <c r="D4" s="11" t="s">
        <v>230</v>
      </c>
      <c r="E4" s="11" t="s">
        <v>231</v>
      </c>
      <c r="F4" s="11" t="s">
        <v>232</v>
      </c>
      <c r="G4" s="11" t="s">
        <v>233</v>
      </c>
      <c r="H4" s="11" t="s">
        <v>234</v>
      </c>
      <c r="I4" s="11" t="s">
        <v>235</v>
      </c>
      <c r="J4" s="11" t="s">
        <v>236</v>
      </c>
      <c r="K4" s="11" t="s">
        <v>237</v>
      </c>
    </row>
    <row r="5" customFormat="false" ht="15" hidden="false" customHeight="false" outlineLevel="0" collapsed="false">
      <c r="B5" s="12" t="s">
        <v>238</v>
      </c>
      <c r="C5" s="13" t="s">
        <v>124</v>
      </c>
      <c r="D5" s="14" t="n">
        <v>45565</v>
      </c>
      <c r="E5" s="14" t="n">
        <v>45657</v>
      </c>
      <c r="F5" s="14" t="n">
        <v>45747</v>
      </c>
      <c r="G5" s="14" t="n">
        <v>45838</v>
      </c>
      <c r="H5" s="14" t="n">
        <v>45930</v>
      </c>
      <c r="I5" s="14" t="n">
        <v>46022</v>
      </c>
      <c r="J5" s="14" t="n">
        <v>46112</v>
      </c>
      <c r="K5" s="14" t="n">
        <v>46203</v>
      </c>
    </row>
    <row r="6" customFormat="false" ht="15" hidden="false" customHeight="false" outlineLevel="0" collapsed="false">
      <c r="B6" s="12" t="s">
        <v>239</v>
      </c>
      <c r="C6" s="13" t="s">
        <v>126</v>
      </c>
      <c r="D6" s="15" t="n">
        <v>92</v>
      </c>
      <c r="E6" s="15" t="n">
        <v>92</v>
      </c>
      <c r="F6" s="15" t="n">
        <v>90</v>
      </c>
      <c r="G6" s="15" t="n">
        <v>91</v>
      </c>
      <c r="H6" s="15" t="n">
        <v>92</v>
      </c>
      <c r="I6" s="15" t="n">
        <v>92</v>
      </c>
      <c r="J6" s="15" t="n">
        <v>90</v>
      </c>
      <c r="K6" s="15" t="n">
        <v>91</v>
      </c>
    </row>
    <row r="7" customFormat="false" ht="15" hidden="false" customHeight="false" outlineLevel="0" collapsed="false">
      <c r="B7" s="12" t="s">
        <v>240</v>
      </c>
      <c r="C7" s="13" t="s">
        <v>128</v>
      </c>
      <c r="D7" s="16" t="n">
        <f aca="false">D6/7</f>
        <v>13.1428571428571</v>
      </c>
      <c r="E7" s="16" t="n">
        <f aca="false">E6/7</f>
        <v>13.1428571428571</v>
      </c>
      <c r="F7" s="16" t="n">
        <f aca="false">F6/7</f>
        <v>12.8571428571429</v>
      </c>
      <c r="G7" s="16" t="n">
        <f aca="false">G6/7</f>
        <v>13</v>
      </c>
      <c r="H7" s="16" t="n">
        <f aca="false">H6/7</f>
        <v>13.1428571428571</v>
      </c>
      <c r="I7" s="16" t="n">
        <f aca="false">I6/7</f>
        <v>13.1428571428571</v>
      </c>
      <c r="J7" s="16" t="n">
        <f aca="false">J6/7</f>
        <v>12.8571428571429</v>
      </c>
      <c r="K7" s="16" t="n">
        <f aca="false">K6/7</f>
        <v>13</v>
      </c>
    </row>
    <row r="8" customFormat="false" ht="43.25" hidden="false" customHeight="false" outlineLevel="0" collapsed="false">
      <c r="B8" s="12" t="s">
        <v>129</v>
      </c>
      <c r="C8" s="13" t="s">
        <v>130</v>
      </c>
      <c r="D8" s="17" t="s">
        <v>241</v>
      </c>
      <c r="E8" s="17" t="s">
        <v>242</v>
      </c>
      <c r="F8" s="17" t="s">
        <v>243</v>
      </c>
      <c r="G8" s="17" t="s">
        <v>244</v>
      </c>
      <c r="H8" s="17" t="s">
        <v>241</v>
      </c>
      <c r="I8" s="17" t="s">
        <v>242</v>
      </c>
      <c r="J8" s="17" t="s">
        <v>243</v>
      </c>
      <c r="K8" s="17" t="s">
        <v>244</v>
      </c>
    </row>
    <row r="9" customFormat="false" ht="15" hidden="false" customHeight="false" outlineLevel="0" collapsed="false">
      <c r="B9" s="18" t="s">
        <v>245</v>
      </c>
      <c r="C9" s="19"/>
      <c r="D9" s="19"/>
      <c r="E9" s="19"/>
      <c r="F9" s="19"/>
      <c r="G9" s="19"/>
      <c r="H9" s="19"/>
      <c r="I9" s="19"/>
      <c r="J9" s="19"/>
      <c r="K9" s="19"/>
    </row>
    <row r="10" customFormat="false" ht="15" hidden="false" customHeight="false" outlineLevel="0" collapsed="false">
      <c r="B10" s="12" t="s">
        <v>137</v>
      </c>
      <c r="C10" s="13" t="s">
        <v>138</v>
      </c>
      <c r="D10" s="20" t="n">
        <v>583.941</v>
      </c>
      <c r="E10" s="20" t="n">
        <v>747</v>
      </c>
      <c r="F10" s="20" t="n">
        <v>982</v>
      </c>
      <c r="G10" s="20" t="n">
        <v>1212</v>
      </c>
      <c r="H10" s="20" t="n">
        <v>1364.676</v>
      </c>
      <c r="I10" s="20" t="n">
        <v>1572</v>
      </c>
      <c r="J10" s="20" t="n">
        <v>2078</v>
      </c>
      <c r="K10" s="20" t="n">
        <v>2575</v>
      </c>
    </row>
    <row r="11" customFormat="false" ht="15" hidden="false" customHeight="false" outlineLevel="0" collapsed="false">
      <c r="B11" s="12" t="s">
        <v>139</v>
      </c>
      <c r="C11" s="13" t="s">
        <v>138</v>
      </c>
      <c r="D11" s="20" t="n">
        <v>143.134</v>
      </c>
      <c r="E11" s="20" t="n">
        <v>182</v>
      </c>
      <c r="F11" s="20" t="n">
        <v>262</v>
      </c>
      <c r="G11" s="20" t="n">
        <v>313</v>
      </c>
      <c r="H11" s="20" t="n">
        <v>368.824</v>
      </c>
      <c r="I11" s="20" t="n">
        <v>509</v>
      </c>
      <c r="J11" s="20" t="n">
        <v>716</v>
      </c>
      <c r="K11" s="20" t="n">
        <v>879</v>
      </c>
    </row>
    <row r="12" customFormat="false" ht="15" hidden="false" customHeight="false" outlineLevel="0" collapsed="false">
      <c r="B12" s="12" t="s">
        <v>140</v>
      </c>
      <c r="C12" s="13" t="s">
        <v>138</v>
      </c>
      <c r="D12" s="20" t="n">
        <v>285.509</v>
      </c>
      <c r="E12" s="20" t="n">
        <v>398</v>
      </c>
      <c r="F12" s="20" t="n">
        <v>561</v>
      </c>
      <c r="G12" s="20" t="n">
        <v>670</v>
      </c>
      <c r="H12" s="20" t="n">
        <v>747.479</v>
      </c>
      <c r="I12" s="20" t="n">
        <v>950</v>
      </c>
      <c r="J12" s="20" t="n">
        <v>1273</v>
      </c>
      <c r="K12" s="20" t="n">
        <v>1507</v>
      </c>
    </row>
    <row r="13" customFormat="false" ht="15" hidden="false" customHeight="false" outlineLevel="0" collapsed="false">
      <c r="B13" s="12" t="s">
        <v>141</v>
      </c>
      <c r="C13" s="13" t="s">
        <v>138</v>
      </c>
      <c r="D13" s="20" t="n">
        <v>4.554</v>
      </c>
      <c r="E13" s="20" t="n">
        <v>6</v>
      </c>
      <c r="F13" s="20" t="n">
        <v>11</v>
      </c>
      <c r="G13" s="20" t="n">
        <v>36</v>
      </c>
      <c r="H13" s="20" t="n">
        <v>44.645</v>
      </c>
      <c r="I13" s="20" t="n">
        <v>52</v>
      </c>
      <c r="J13" s="20" t="n">
        <v>69</v>
      </c>
      <c r="K13" s="20" t="n">
        <v>60</v>
      </c>
    </row>
    <row r="14" customFormat="false" ht="15" hidden="false" customHeight="false" outlineLevel="0" collapsed="false">
      <c r="B14" s="12" t="s">
        <v>142</v>
      </c>
      <c r="C14" s="13" t="s">
        <v>138</v>
      </c>
      <c r="D14" s="20" t="n">
        <v>33.628</v>
      </c>
      <c r="E14" s="20" t="n">
        <v>48</v>
      </c>
      <c r="F14" s="20" t="n">
        <v>175</v>
      </c>
      <c r="G14" s="20" t="n">
        <v>174</v>
      </c>
      <c r="H14" s="20" t="n">
        <v>151.878</v>
      </c>
      <c r="I14" s="20" t="n">
        <v>150</v>
      </c>
      <c r="J14" s="20" t="n">
        <v>164</v>
      </c>
      <c r="K14" s="20" t="n">
        <v>178</v>
      </c>
    </row>
    <row r="15" customFormat="false" ht="15" hidden="false" customHeight="false" outlineLevel="0" collapsed="false">
      <c r="B15" s="22" t="s">
        <v>143</v>
      </c>
      <c r="C15" s="13" t="s">
        <v>138</v>
      </c>
      <c r="D15" s="23" t="n">
        <f aca="false">SUM(D11:D14)</f>
        <v>466.825</v>
      </c>
      <c r="E15" s="23" t="n">
        <f aca="false">SUM(E11:E14)</f>
        <v>634</v>
      </c>
      <c r="F15" s="23" t="n">
        <f aca="false">SUM(F11:F14)</f>
        <v>1009</v>
      </c>
      <c r="G15" s="23" t="n">
        <f aca="false">SUM(G11:G14)</f>
        <v>1193</v>
      </c>
      <c r="H15" s="23" t="n">
        <f aca="false">SUM(H11:H14)</f>
        <v>1312.826</v>
      </c>
      <c r="I15" s="23" t="n">
        <f aca="false">SUM(I11:I14)</f>
        <v>1661</v>
      </c>
      <c r="J15" s="23" t="n">
        <f aca="false">SUM(J11:J14)</f>
        <v>2222</v>
      </c>
      <c r="K15" s="23" t="n">
        <f aca="false">SUM(K11:K14)</f>
        <v>2624</v>
      </c>
    </row>
    <row r="16" customFormat="false" ht="15" hidden="false" customHeight="false" outlineLevel="0" collapsed="false">
      <c r="B16" s="22" t="s">
        <v>144</v>
      </c>
      <c r="C16" s="13" t="s">
        <v>138</v>
      </c>
      <c r="D16" s="23" t="n">
        <f aca="false">D10-D15</f>
        <v>117.116</v>
      </c>
      <c r="E16" s="23" t="n">
        <f aca="false">E10-E15</f>
        <v>113</v>
      </c>
      <c r="F16" s="23" t="n">
        <f aca="false">F10-F15</f>
        <v>-27</v>
      </c>
      <c r="G16" s="23" t="n">
        <f aca="false">G10-G15</f>
        <v>19</v>
      </c>
      <c r="H16" s="23" t="n">
        <f aca="false">H10-H15</f>
        <v>51.8499999999999</v>
      </c>
      <c r="I16" s="23" t="n">
        <f aca="false">I10-I15</f>
        <v>-89</v>
      </c>
      <c r="J16" s="23" t="n">
        <f aca="false">J10-J15</f>
        <v>-144</v>
      </c>
      <c r="K16" s="23" t="n">
        <f aca="false">K10-K15</f>
        <v>-49</v>
      </c>
    </row>
    <row r="17" customFormat="false" ht="15" hidden="false" customHeight="false" outlineLevel="0" collapsed="false">
      <c r="B17" s="12" t="s">
        <v>184</v>
      </c>
      <c r="C17" s="13" t="s">
        <v>138</v>
      </c>
      <c r="D17" s="20" t="n">
        <v>117.116</v>
      </c>
      <c r="E17" s="20" t="n">
        <v>113</v>
      </c>
      <c r="F17" s="20" t="n">
        <v>-27</v>
      </c>
      <c r="G17" s="20" t="n">
        <v>19</v>
      </c>
      <c r="H17" s="20" t="n">
        <v>51.85</v>
      </c>
      <c r="I17" s="20" t="n">
        <v>-89</v>
      </c>
      <c r="J17" s="20" t="n">
        <v>-144</v>
      </c>
      <c r="K17" s="20" t="n">
        <v>-49</v>
      </c>
    </row>
    <row r="18" customFormat="false" ht="15" hidden="false" customHeight="false" outlineLevel="0" collapsed="false">
      <c r="B18" s="12" t="s">
        <v>246</v>
      </c>
      <c r="C18" s="13" t="s">
        <v>138</v>
      </c>
      <c r="D18" s="27" t="n">
        <f aca="false">D16-D17</f>
        <v>0</v>
      </c>
      <c r="E18" s="27" t="n">
        <f aca="false">E16-E17</f>
        <v>0</v>
      </c>
      <c r="F18" s="27" t="n">
        <f aca="false">F16-F17</f>
        <v>0</v>
      </c>
      <c r="G18" s="27" t="n">
        <f aca="false">G16-G17</f>
        <v>0</v>
      </c>
      <c r="H18" s="27" t="n">
        <f aca="false">H16-H17</f>
        <v>0</v>
      </c>
      <c r="I18" s="27" t="n">
        <f aca="false">I16-I17</f>
        <v>0</v>
      </c>
      <c r="J18" s="27" t="n">
        <f aca="false">J16-J17</f>
        <v>0</v>
      </c>
      <c r="K18" s="27" t="n">
        <f aca="false">K16-K17</f>
        <v>0</v>
      </c>
    </row>
    <row r="19" customFormat="false" ht="15" hidden="false" customHeight="false" outlineLevel="0" collapsed="false">
      <c r="B19" s="12" t="s">
        <v>146</v>
      </c>
      <c r="C19" s="13" t="s">
        <v>138</v>
      </c>
      <c r="D19" s="20" t="n">
        <v>104.375</v>
      </c>
      <c r="E19" s="20" t="n">
        <v>149</v>
      </c>
      <c r="F19" s="20" t="n">
        <v>264</v>
      </c>
      <c r="G19" s="20" t="n">
        <v>267</v>
      </c>
      <c r="H19" s="20" t="n">
        <v>310.555</v>
      </c>
      <c r="I19" s="20" t="n">
        <v>388</v>
      </c>
      <c r="J19" s="20" t="n">
        <v>536</v>
      </c>
      <c r="K19" s="20" t="n">
        <v>640</v>
      </c>
    </row>
    <row r="20" customFormat="false" ht="15" hidden="false" customHeight="false" outlineLevel="0" collapsed="false">
      <c r="B20" s="12" t="s">
        <v>150</v>
      </c>
      <c r="C20" s="13" t="s">
        <v>138</v>
      </c>
      <c r="D20" s="20" t="n">
        <v>-359.807</v>
      </c>
      <c r="E20" s="20" t="n">
        <v>-51</v>
      </c>
      <c r="F20" s="20" t="n">
        <v>-315</v>
      </c>
      <c r="G20" s="20" t="n">
        <v>-290</v>
      </c>
      <c r="H20" s="20" t="n">
        <v>-110.124</v>
      </c>
      <c r="I20" s="20" t="n">
        <v>-452</v>
      </c>
      <c r="J20" s="20" t="n">
        <v>-740</v>
      </c>
      <c r="K20" s="20" t="n">
        <v>-626</v>
      </c>
    </row>
    <row r="21" customFormat="false" ht="15" hidden="false" customHeight="false" outlineLevel="0" collapsed="false">
      <c r="B21" s="12" t="s">
        <v>247</v>
      </c>
      <c r="C21" s="13" t="s">
        <v>138</v>
      </c>
      <c r="D21" s="20" t="n">
        <v>254.024</v>
      </c>
      <c r="E21" s="20" t="n">
        <v>365</v>
      </c>
      <c r="F21" s="20" t="n">
        <v>443</v>
      </c>
      <c r="G21" s="20" t="n">
        <v>560</v>
      </c>
      <c r="H21" s="20" t="n">
        <v>630.479</v>
      </c>
      <c r="I21" s="20" t="n">
        <v>821</v>
      </c>
      <c r="J21" s="20" t="n">
        <v>1147</v>
      </c>
      <c r="K21" s="20" t="n">
        <v>1393</v>
      </c>
      <c r="L21" s="26" t="s">
        <v>248</v>
      </c>
    </row>
    <row r="22" customFormat="false" ht="15" hidden="false" customHeight="false" outlineLevel="0" collapsed="false">
      <c r="B22" s="12" t="s">
        <v>249</v>
      </c>
      <c r="C22" s="13" t="s">
        <v>138</v>
      </c>
      <c r="D22" s="20" t="n">
        <v>7.617</v>
      </c>
      <c r="E22" s="20" t="n">
        <v>8</v>
      </c>
      <c r="F22" s="20" t="n">
        <v>184</v>
      </c>
      <c r="G22" s="20" t="n">
        <v>145</v>
      </c>
      <c r="H22" s="20" t="n">
        <v>144.431</v>
      </c>
      <c r="I22" s="20" t="n">
        <v>157</v>
      </c>
      <c r="J22" s="20" t="n">
        <v>153</v>
      </c>
      <c r="K22" s="20" t="n">
        <v>165</v>
      </c>
    </row>
    <row r="23" customFormat="false" ht="15" hidden="false" customHeight="false" outlineLevel="0" collapsed="false">
      <c r="B23" s="22" t="s">
        <v>250</v>
      </c>
      <c r="C23" s="13" t="s">
        <v>138</v>
      </c>
      <c r="D23" s="30" t="n">
        <v>378.757</v>
      </c>
      <c r="E23" s="30" t="n">
        <v>486</v>
      </c>
      <c r="F23" s="30" t="n">
        <v>606</v>
      </c>
      <c r="G23" s="30" t="n">
        <v>753</v>
      </c>
      <c r="H23" s="30" t="n">
        <v>838.124</v>
      </c>
      <c r="I23" s="30" t="n">
        <v>898</v>
      </c>
      <c r="J23" s="30" t="n">
        <v>1157</v>
      </c>
      <c r="K23" s="30" t="n">
        <v>1510</v>
      </c>
    </row>
    <row r="24" customFormat="false" ht="15" hidden="false" customHeight="false" outlineLevel="0" collapsed="false">
      <c r="B24" s="12" t="s">
        <v>161</v>
      </c>
      <c r="C24" s="13" t="s">
        <v>152</v>
      </c>
      <c r="D24" s="25" t="n">
        <f aca="false">D23/D10</f>
        <v>0.648622035445362</v>
      </c>
      <c r="E24" s="25" t="n">
        <f aca="false">E23/E10</f>
        <v>0.650602409638554</v>
      </c>
      <c r="F24" s="25" t="n">
        <f aca="false">F23/F10</f>
        <v>0.617107942973523</v>
      </c>
      <c r="G24" s="25" t="n">
        <f aca="false">G23/G10</f>
        <v>0.621287128712871</v>
      </c>
      <c r="H24" s="25" t="n">
        <f aca="false">H23/H10</f>
        <v>0.614156034106264</v>
      </c>
      <c r="I24" s="25" t="n">
        <f aca="false">I23/I10</f>
        <v>0.571246819338422</v>
      </c>
      <c r="J24" s="25" t="n">
        <f aca="false">J23/J10</f>
        <v>0.556785370548604</v>
      </c>
      <c r="K24" s="25" t="n">
        <f aca="false">K23/K10</f>
        <v>0.586407766990291</v>
      </c>
    </row>
    <row r="25" customFormat="false" ht="15" hidden="false" customHeight="false" outlineLevel="0" collapsed="false">
      <c r="B25" s="12" t="s">
        <v>251</v>
      </c>
      <c r="C25" s="13" t="s">
        <v>152</v>
      </c>
      <c r="D25" s="25" t="n">
        <f aca="false">D16/D10</f>
        <v>0.200561358082409</v>
      </c>
      <c r="E25" s="25" t="n">
        <f aca="false">E16/E10</f>
        <v>0.151271753681392</v>
      </c>
      <c r="F25" s="25" t="n">
        <f aca="false">F16/F10</f>
        <v>-0.0274949083503055</v>
      </c>
      <c r="G25" s="25" t="n">
        <f aca="false">G16/G10</f>
        <v>0.0156765676567657</v>
      </c>
      <c r="H25" s="25" t="n">
        <f aca="false">H16/H10</f>
        <v>0.0379943664283683</v>
      </c>
      <c r="I25" s="25" t="n">
        <f aca="false">I16/I10</f>
        <v>-0.0566157760814249</v>
      </c>
      <c r="J25" s="25" t="n">
        <f aca="false">J16/J10</f>
        <v>-0.0692974013474495</v>
      </c>
      <c r="K25" s="25" t="n">
        <f aca="false">K16/K10</f>
        <v>-0.0190291262135922</v>
      </c>
    </row>
    <row r="26" customFormat="false" ht="15" hidden="false" customHeight="false" outlineLevel="0" collapsed="false">
      <c r="B26" s="12" t="s">
        <v>252</v>
      </c>
      <c r="C26" s="13" t="s">
        <v>152</v>
      </c>
      <c r="E26" s="25" t="n">
        <f aca="false">E10/D10-1</f>
        <v>0.279238827210283</v>
      </c>
      <c r="F26" s="25" t="n">
        <f aca="false">F10/E10-1</f>
        <v>0.314591700133869</v>
      </c>
      <c r="G26" s="25" t="n">
        <f aca="false">G10/F10-1</f>
        <v>0.234215885947047</v>
      </c>
      <c r="H26" s="25" t="n">
        <f aca="false">H10/G10-1</f>
        <v>0.125970297029703</v>
      </c>
      <c r="I26" s="25" t="n">
        <f aca="false">I10/H10-1</f>
        <v>0.151921774838863</v>
      </c>
      <c r="J26" s="25" t="n">
        <f aca="false">J10/I10-1</f>
        <v>0.321882951653944</v>
      </c>
      <c r="K26" s="25" t="n">
        <f aca="false">K10/J10-1</f>
        <v>0.239172281039461</v>
      </c>
    </row>
    <row r="28" customFormat="false" ht="15" hidden="false" customHeight="false" outlineLevel="0" collapsed="false">
      <c r="B28" s="18" t="s">
        <v>253</v>
      </c>
      <c r="C28" s="19"/>
      <c r="D28" s="19"/>
      <c r="E28" s="19"/>
      <c r="F28" s="19"/>
      <c r="G28" s="19"/>
      <c r="H28" s="19"/>
      <c r="I28" s="19"/>
      <c r="J28" s="19"/>
      <c r="K28" s="19"/>
    </row>
    <row r="29" customFormat="false" ht="15" hidden="false" customHeight="false" outlineLevel="0" collapsed="false">
      <c r="B29" s="26" t="s">
        <v>254</v>
      </c>
    </row>
    <row r="30" customFormat="false" ht="15" hidden="false" customHeight="false" outlineLevel="0" collapsed="false">
      <c r="B30" s="9"/>
      <c r="C30" s="10" t="s">
        <v>36</v>
      </c>
      <c r="D30" s="11" t="s">
        <v>255</v>
      </c>
      <c r="E30" s="11" t="s">
        <v>256</v>
      </c>
    </row>
    <row r="31" customFormat="false" ht="15" hidden="false" customHeight="false" outlineLevel="0" collapsed="false">
      <c r="B31" s="12" t="s">
        <v>257</v>
      </c>
      <c r="C31" s="13" t="s">
        <v>138</v>
      </c>
      <c r="D31" s="20" t="n">
        <v>1167.996</v>
      </c>
      <c r="E31" s="20" t="n">
        <v>3559.096</v>
      </c>
    </row>
    <row r="32" customFormat="false" ht="15" hidden="false" customHeight="false" outlineLevel="0" collapsed="false">
      <c r="B32" s="12" t="s">
        <v>258</v>
      </c>
      <c r="C32" s="13" t="s">
        <v>138</v>
      </c>
      <c r="D32" s="20" t="n">
        <v>211.797</v>
      </c>
      <c r="E32" s="20" t="n">
        <v>841.356</v>
      </c>
    </row>
    <row r="33" customFormat="false" ht="15" hidden="false" customHeight="false" outlineLevel="0" collapsed="false">
      <c r="B33" s="12" t="s">
        <v>259</v>
      </c>
      <c r="C33" s="13" t="s">
        <v>138</v>
      </c>
      <c r="D33" s="20" t="n">
        <v>-812.076</v>
      </c>
      <c r="E33" s="20" t="n">
        <v>-715.274</v>
      </c>
    </row>
    <row r="34" customFormat="false" ht="15" hidden="false" customHeight="false" outlineLevel="0" collapsed="false">
      <c r="B34" s="12" t="s">
        <v>260</v>
      </c>
      <c r="C34" s="13" t="s">
        <v>138</v>
      </c>
      <c r="D34" s="20" t="n">
        <v>497.994</v>
      </c>
      <c r="E34" s="20" t="n">
        <v>1633.457</v>
      </c>
    </row>
    <row r="35" customFormat="false" ht="15" hidden="false" customHeight="false" outlineLevel="0" collapsed="false">
      <c r="B35" s="12" t="s">
        <v>261</v>
      </c>
      <c r="C35" s="13" t="s">
        <v>138</v>
      </c>
      <c r="D35" s="20" t="n">
        <v>733.144</v>
      </c>
      <c r="E35" s="20" t="n">
        <v>2197.423</v>
      </c>
    </row>
    <row r="36" customFormat="false" ht="15" hidden="false" customHeight="false" outlineLevel="0" collapsed="false">
      <c r="B36" s="12" t="s">
        <v>262</v>
      </c>
      <c r="C36" s="13" t="s">
        <v>138</v>
      </c>
      <c r="D36" s="20" t="n">
        <v>2562.436</v>
      </c>
      <c r="E36" s="20" t="n">
        <v>1499.051</v>
      </c>
    </row>
    <row r="37" customFormat="false" ht="15" hidden="false" customHeight="false" outlineLevel="0" collapsed="false">
      <c r="B37" s="12" t="s">
        <v>263</v>
      </c>
      <c r="C37" s="13" t="s">
        <v>138</v>
      </c>
      <c r="D37" s="20" t="n">
        <v>-5204.251</v>
      </c>
      <c r="E37" s="20" t="n">
        <v>-6249.239</v>
      </c>
    </row>
    <row r="38" customFormat="false" ht="15" hidden="false" customHeight="false" outlineLevel="0" collapsed="false">
      <c r="B38" s="9"/>
      <c r="C38" s="10" t="s">
        <v>36</v>
      </c>
      <c r="D38" s="11" t="s">
        <v>230</v>
      </c>
      <c r="E38" s="11" t="s">
        <v>231</v>
      </c>
      <c r="F38" s="11" t="s">
        <v>232</v>
      </c>
      <c r="G38" s="11" t="s">
        <v>233</v>
      </c>
      <c r="H38" s="11" t="s">
        <v>234</v>
      </c>
      <c r="I38" s="11" t="s">
        <v>235</v>
      </c>
      <c r="J38" s="11" t="s">
        <v>236</v>
      </c>
      <c r="K38" s="11" t="s">
        <v>237</v>
      </c>
    </row>
    <row r="39" customFormat="false" ht="15" hidden="false" customHeight="false" outlineLevel="0" collapsed="false">
      <c r="B39" s="12" t="s">
        <v>264</v>
      </c>
      <c r="C39" s="13" t="s">
        <v>138</v>
      </c>
      <c r="D39" s="20" t="n">
        <v>641.222</v>
      </c>
      <c r="E39" s="31" t="n">
        <f aca="false">'Exhibit 1'!E40-D36</f>
        <v>186.564</v>
      </c>
      <c r="F39" s="20" t="n">
        <v>61</v>
      </c>
      <c r="G39" s="20" t="n">
        <v>-251</v>
      </c>
      <c r="H39" s="20" t="n">
        <v>1689.134</v>
      </c>
      <c r="I39" s="31" t="n">
        <f aca="false">'Exhibit 1'!F40-E36</f>
        <v>1558.949</v>
      </c>
      <c r="J39" s="20" t="n">
        <v>2984</v>
      </c>
      <c r="K39" s="20" t="n">
        <v>679</v>
      </c>
      <c r="L39" s="26" t="s">
        <v>265</v>
      </c>
    </row>
    <row r="40" customFormat="false" ht="15" hidden="false" customHeight="false" outlineLevel="0" collapsed="false">
      <c r="B40" s="12" t="s">
        <v>171</v>
      </c>
      <c r="C40" s="13" t="s">
        <v>138</v>
      </c>
      <c r="D40" s="20" t="n">
        <v>-1215.155</v>
      </c>
      <c r="E40" s="31" t="n">
        <f aca="false">'Exhibit 1'!E46-D37</f>
        <v>-3497.749</v>
      </c>
      <c r="F40" s="20" t="n">
        <v>-1407</v>
      </c>
      <c r="G40" s="20" t="n">
        <v>-2453</v>
      </c>
      <c r="H40" s="20" t="n">
        <v>-3278.786</v>
      </c>
      <c r="I40" s="31" t="n">
        <f aca="false">'Exhibit 1'!F46-E37</f>
        <v>-4059.761</v>
      </c>
      <c r="J40" s="20" t="n">
        <v>-7695</v>
      </c>
      <c r="K40" s="20" t="n">
        <v>-6422</v>
      </c>
      <c r="L40" s="26" t="s">
        <v>265</v>
      </c>
    </row>
    <row r="41" customFormat="false" ht="15" hidden="false" customHeight="false" outlineLevel="0" collapsed="false">
      <c r="B41" s="12" t="s">
        <v>266</v>
      </c>
      <c r="C41" s="13" t="s">
        <v>138</v>
      </c>
      <c r="F41" s="20" t="n">
        <v>201</v>
      </c>
      <c r="G41" s="20" t="n">
        <v>689</v>
      </c>
    </row>
    <row r="43" customFormat="false" ht="15" hidden="false" customHeight="false" outlineLevel="0" collapsed="false">
      <c r="B43" s="18" t="s">
        <v>267</v>
      </c>
      <c r="C43" s="19"/>
      <c r="D43" s="19"/>
      <c r="E43" s="19"/>
      <c r="F43" s="19"/>
      <c r="G43" s="19"/>
      <c r="H43" s="19"/>
      <c r="I43" s="19"/>
      <c r="J43" s="19"/>
      <c r="K43" s="19"/>
    </row>
    <row r="44" customFormat="false" ht="22.35" hidden="false" customHeight="false" outlineLevel="0" collapsed="false">
      <c r="B44" s="9"/>
      <c r="C44" s="10" t="s">
        <v>36</v>
      </c>
      <c r="D44" s="11" t="s">
        <v>268</v>
      </c>
      <c r="E44" s="11" t="s">
        <v>269</v>
      </c>
      <c r="F44" s="11" t="s">
        <v>270</v>
      </c>
    </row>
    <row r="45" customFormat="false" ht="15" hidden="false" customHeight="false" outlineLevel="0" collapsed="false">
      <c r="B45" s="12" t="s">
        <v>271</v>
      </c>
      <c r="C45" s="13" t="s">
        <v>138</v>
      </c>
      <c r="D45" s="32" t="n">
        <f aca="false">'Exhibit 1'!E10-D31</f>
        <v>747.43</v>
      </c>
      <c r="E45" s="16" t="n">
        <f aca="false">E10</f>
        <v>747</v>
      </c>
      <c r="F45" s="33" t="n">
        <f aca="false">D45-E45</f>
        <v>0.429999999999836</v>
      </c>
    </row>
    <row r="46" customFormat="false" ht="15" hidden="false" customHeight="false" outlineLevel="0" collapsed="false">
      <c r="B46" s="12" t="s">
        <v>272</v>
      </c>
      <c r="C46" s="13" t="s">
        <v>138</v>
      </c>
      <c r="D46" s="32" t="n">
        <f aca="false">'Exhibit 1'!E18-D32</f>
        <v>149.027</v>
      </c>
      <c r="E46" s="16" t="n">
        <f aca="false">E19</f>
        <v>149</v>
      </c>
      <c r="F46" s="33" t="n">
        <f aca="false">D46-E46</f>
        <v>0.0270000000000152</v>
      </c>
    </row>
    <row r="47" customFormat="false" ht="15" hidden="false" customHeight="false" outlineLevel="0" collapsed="false">
      <c r="B47" s="12" t="s">
        <v>273</v>
      </c>
      <c r="C47" s="13" t="s">
        <v>138</v>
      </c>
      <c r="D47" s="32" t="n">
        <f aca="false">'Exhibit 1'!E22-D33</f>
        <v>-51.372</v>
      </c>
      <c r="E47" s="16" t="n">
        <f aca="false">E20</f>
        <v>-51</v>
      </c>
      <c r="F47" s="33" t="n">
        <f aca="false">D47-E47</f>
        <v>-0.371999999999957</v>
      </c>
    </row>
    <row r="48" customFormat="false" ht="15" hidden="false" customHeight="false" outlineLevel="0" collapsed="false">
      <c r="B48" s="12" t="s">
        <v>274</v>
      </c>
      <c r="C48" s="13" t="s">
        <v>138</v>
      </c>
      <c r="D48" s="32" t="n">
        <f aca="false">'Exhibit 1'!E27-D34</f>
        <v>365.419</v>
      </c>
      <c r="E48" s="16" t="n">
        <f aca="false">E21</f>
        <v>365</v>
      </c>
      <c r="F48" s="33" t="n">
        <f aca="false">D48-E48</f>
        <v>0.418999999999983</v>
      </c>
    </row>
    <row r="49" customFormat="false" ht="15" hidden="false" customHeight="false" outlineLevel="0" collapsed="false">
      <c r="B49" s="12" t="s">
        <v>275</v>
      </c>
      <c r="C49" s="13" t="s">
        <v>138</v>
      </c>
      <c r="D49" s="32" t="n">
        <f aca="false">'Exhibit 1'!E34-D35</f>
        <v>486.114</v>
      </c>
      <c r="E49" s="16" t="n">
        <f aca="false">E23</f>
        <v>486</v>
      </c>
      <c r="F49" s="33" t="n">
        <f aca="false">D49-E49</f>
        <v>0.114000000000033</v>
      </c>
    </row>
    <row r="50" customFormat="false" ht="15" hidden="false" customHeight="false" outlineLevel="0" collapsed="false">
      <c r="B50" s="12" t="s">
        <v>276</v>
      </c>
      <c r="C50" s="13" t="s">
        <v>138</v>
      </c>
      <c r="D50" s="32" t="n">
        <f aca="false">'Exhibit 1'!F10-E31</f>
        <v>1571.904</v>
      </c>
      <c r="E50" s="16" t="n">
        <f aca="false">I10</f>
        <v>1572</v>
      </c>
      <c r="F50" s="33" t="n">
        <f aca="false">D50-E50</f>
        <v>-0.0960000000000036</v>
      </c>
    </row>
    <row r="51" customFormat="false" ht="15" hidden="false" customHeight="false" outlineLevel="0" collapsed="false">
      <c r="B51" s="12" t="s">
        <v>277</v>
      </c>
      <c r="C51" s="13" t="s">
        <v>138</v>
      </c>
      <c r="D51" s="32" t="n">
        <f aca="false">'Exhibit 1'!F18-E32</f>
        <v>387.644</v>
      </c>
      <c r="E51" s="16" t="n">
        <f aca="false">I19</f>
        <v>388</v>
      </c>
      <c r="F51" s="33" t="n">
        <f aca="false">D51-E51</f>
        <v>-0.355999999999995</v>
      </c>
    </row>
    <row r="52" customFormat="false" ht="15" hidden="false" customHeight="false" outlineLevel="0" collapsed="false">
      <c r="B52" s="12" t="s">
        <v>278</v>
      </c>
      <c r="C52" s="13" t="s">
        <v>138</v>
      </c>
      <c r="D52" s="32" t="n">
        <f aca="false">'Exhibit 1'!F22-E33</f>
        <v>-451.726</v>
      </c>
      <c r="E52" s="16" t="n">
        <f aca="false">I20</f>
        <v>-452</v>
      </c>
      <c r="F52" s="33" t="n">
        <f aca="false">D52-E52</f>
        <v>0.274000000000001</v>
      </c>
    </row>
    <row r="53" customFormat="false" ht="15" hidden="false" customHeight="false" outlineLevel="0" collapsed="false">
      <c r="B53" s="12" t="s">
        <v>279</v>
      </c>
      <c r="C53" s="13" t="s">
        <v>138</v>
      </c>
      <c r="D53" s="32" t="n">
        <f aca="false">'Exhibit 1'!F27-E34</f>
        <v>820.543</v>
      </c>
      <c r="E53" s="16" t="n">
        <f aca="false">I21</f>
        <v>821</v>
      </c>
      <c r="F53" s="33" t="n">
        <f aca="false">D53-E53</f>
        <v>-0.457000000000107</v>
      </c>
    </row>
    <row r="54" customFormat="false" ht="15" hidden="false" customHeight="false" outlineLevel="0" collapsed="false">
      <c r="B54" s="12" t="s">
        <v>280</v>
      </c>
      <c r="C54" s="13" t="s">
        <v>138</v>
      </c>
      <c r="D54" s="16" t="n">
        <f aca="false">F10+G10</f>
        <v>2194</v>
      </c>
      <c r="E54" s="32" t="n">
        <f aca="false">'Exhibit 1'!G10</f>
        <v>2194</v>
      </c>
      <c r="F54" s="33" t="n">
        <f aca="false">D54-E54</f>
        <v>0</v>
      </c>
    </row>
    <row r="55" customFormat="false" ht="15" hidden="false" customHeight="false" outlineLevel="0" collapsed="false">
      <c r="B55" s="12" t="s">
        <v>281</v>
      </c>
      <c r="C55" s="13" t="s">
        <v>138</v>
      </c>
      <c r="D55" s="16" t="n">
        <f aca="false">F19+G19</f>
        <v>531</v>
      </c>
      <c r="E55" s="32" t="n">
        <f aca="false">'Exhibit 1'!G18</f>
        <v>531</v>
      </c>
      <c r="F55" s="33" t="n">
        <f aca="false">D55-E55</f>
        <v>0</v>
      </c>
    </row>
    <row r="56" customFormat="false" ht="15" hidden="false" customHeight="false" outlineLevel="0" collapsed="false">
      <c r="B56" s="12" t="s">
        <v>282</v>
      </c>
      <c r="C56" s="13" t="s">
        <v>138</v>
      </c>
      <c r="D56" s="16" t="n">
        <f aca="false">F20+G20</f>
        <v>-605</v>
      </c>
      <c r="E56" s="32" t="n">
        <f aca="false">'Exhibit 1'!G22</f>
        <v>-605</v>
      </c>
      <c r="F56" s="33" t="n">
        <f aca="false">D56-E56</f>
        <v>0</v>
      </c>
    </row>
    <row r="57" customFormat="false" ht="15" hidden="false" customHeight="false" outlineLevel="0" collapsed="false">
      <c r="B57" s="12" t="s">
        <v>283</v>
      </c>
      <c r="C57" s="13" t="s">
        <v>138</v>
      </c>
      <c r="D57" s="16" t="n">
        <f aca="false">F21+G21</f>
        <v>1003</v>
      </c>
      <c r="E57" s="32" t="n">
        <f aca="false">'Exhibit 1'!G27</f>
        <v>1003</v>
      </c>
      <c r="F57" s="33" t="n">
        <f aca="false">D57-E57</f>
        <v>0</v>
      </c>
    </row>
    <row r="58" customFormat="false" ht="15" hidden="false" customHeight="false" outlineLevel="0" collapsed="false">
      <c r="B58" s="12" t="s">
        <v>284</v>
      </c>
      <c r="C58" s="13" t="s">
        <v>138</v>
      </c>
      <c r="D58" s="16" t="n">
        <f aca="false">F39+G39</f>
        <v>-190</v>
      </c>
      <c r="E58" s="32" t="n">
        <f aca="false">'Exhibit 1'!G40</f>
        <v>-190</v>
      </c>
      <c r="F58" s="33" t="n">
        <f aca="false">D58-E58</f>
        <v>0</v>
      </c>
    </row>
    <row r="59" customFormat="false" ht="15" hidden="false" customHeight="false" outlineLevel="0" collapsed="false">
      <c r="B59" s="12" t="s">
        <v>285</v>
      </c>
      <c r="C59" s="13" t="s">
        <v>138</v>
      </c>
      <c r="D59" s="16" t="n">
        <f aca="false">F40+G40</f>
        <v>-3860</v>
      </c>
      <c r="E59" s="32" t="n">
        <f aca="false">'Exhibit 1'!G46</f>
        <v>-3860</v>
      </c>
      <c r="F59" s="33" t="n">
        <f aca="false">D59-E59</f>
        <v>0</v>
      </c>
    </row>
    <row r="60" customFormat="false" ht="15" hidden="false" customHeight="false" outlineLevel="0" collapsed="false">
      <c r="B60" s="12" t="s">
        <v>286</v>
      </c>
      <c r="C60" s="13" t="s">
        <v>138</v>
      </c>
      <c r="D60" s="16" t="n">
        <f aca="false">J10+K10</f>
        <v>4653</v>
      </c>
      <c r="E60" s="32" t="n">
        <f aca="false">'Exhibit 1'!H10</f>
        <v>4653</v>
      </c>
      <c r="F60" s="33" t="n">
        <f aca="false">D60-E60</f>
        <v>0</v>
      </c>
    </row>
    <row r="61" customFormat="false" ht="15" hidden="false" customHeight="false" outlineLevel="0" collapsed="false">
      <c r="B61" s="12" t="s">
        <v>287</v>
      </c>
      <c r="C61" s="13" t="s">
        <v>138</v>
      </c>
      <c r="D61" s="16" t="n">
        <f aca="false">J19+K19</f>
        <v>1176</v>
      </c>
      <c r="E61" s="32" t="n">
        <f aca="false">'Exhibit 1'!H18</f>
        <v>1176</v>
      </c>
      <c r="F61" s="33" t="n">
        <f aca="false">D61-E61</f>
        <v>0</v>
      </c>
    </row>
    <row r="62" customFormat="false" ht="15" hidden="false" customHeight="false" outlineLevel="0" collapsed="false">
      <c r="B62" s="12" t="s">
        <v>288</v>
      </c>
      <c r="C62" s="13" t="s">
        <v>138</v>
      </c>
      <c r="D62" s="16" t="n">
        <f aca="false">J20+K20</f>
        <v>-1366</v>
      </c>
      <c r="E62" s="32" t="n">
        <f aca="false">'Exhibit 1'!H22</f>
        <v>-1366</v>
      </c>
      <c r="F62" s="33" t="n">
        <f aca="false">D62-E62</f>
        <v>0</v>
      </c>
    </row>
    <row r="63" customFormat="false" ht="15" hidden="false" customHeight="false" outlineLevel="0" collapsed="false">
      <c r="B63" s="12" t="s">
        <v>289</v>
      </c>
      <c r="C63" s="13" t="s">
        <v>138</v>
      </c>
      <c r="D63" s="16" t="n">
        <f aca="false">J21+K21</f>
        <v>2540</v>
      </c>
      <c r="E63" s="32" t="n">
        <f aca="false">'Exhibit 1'!H27</f>
        <v>2540</v>
      </c>
      <c r="F63" s="33" t="n">
        <f aca="false">D63-E63</f>
        <v>0</v>
      </c>
    </row>
    <row r="64" customFormat="false" ht="15" hidden="false" customHeight="false" outlineLevel="0" collapsed="false">
      <c r="B64" s="12" t="s">
        <v>290</v>
      </c>
      <c r="C64" s="13" t="s">
        <v>138</v>
      </c>
      <c r="D64" s="16" t="n">
        <f aca="false">J23+K23</f>
        <v>2667</v>
      </c>
      <c r="E64" s="32" t="n">
        <f aca="false">'Exhibit 1'!H34</f>
        <v>2667</v>
      </c>
      <c r="F64" s="33" t="n">
        <f aca="false">D64-E64</f>
        <v>0</v>
      </c>
    </row>
    <row r="65" customFormat="false" ht="15" hidden="false" customHeight="false" outlineLevel="0" collapsed="false">
      <c r="B65" s="12" t="s">
        <v>291</v>
      </c>
      <c r="C65" s="13" t="s">
        <v>138</v>
      </c>
      <c r="D65" s="16" t="n">
        <f aca="false">J39+K39</f>
        <v>3663</v>
      </c>
      <c r="E65" s="32" t="n">
        <f aca="false">'Exhibit 1'!H40</f>
        <v>3663</v>
      </c>
      <c r="F65" s="33" t="n">
        <f aca="false">D65-E65</f>
        <v>0</v>
      </c>
    </row>
    <row r="66" customFormat="false" ht="15" hidden="false" customHeight="false" outlineLevel="0" collapsed="false">
      <c r="B66" s="12" t="s">
        <v>292</v>
      </c>
      <c r="C66" s="13" t="s">
        <v>138</v>
      </c>
      <c r="D66" s="16" t="n">
        <f aca="false">J40+K40</f>
        <v>-14117</v>
      </c>
      <c r="E66" s="32" t="n">
        <f aca="false">'Exhibit 1'!H46</f>
        <v>-14117</v>
      </c>
      <c r="F66" s="33" t="n">
        <f aca="false">D66-E66</f>
        <v>0</v>
      </c>
    </row>
    <row r="67" customFormat="false" ht="15" hidden="false" customHeight="false" outlineLevel="0" collapsed="false">
      <c r="B67" s="12" t="s">
        <v>293</v>
      </c>
      <c r="C67" s="13" t="s">
        <v>138</v>
      </c>
      <c r="D67" s="32" t="n">
        <f aca="false">'Exhibit 1'!G10+H10</f>
        <v>3558.676</v>
      </c>
      <c r="E67" s="16" t="n">
        <f aca="false">E31</f>
        <v>3559.096</v>
      </c>
      <c r="F67" s="33" t="n">
        <f aca="false">D67-E67</f>
        <v>-0.420000000000073</v>
      </c>
    </row>
    <row r="68" customFormat="false" ht="15" hidden="false" customHeight="false" outlineLevel="0" collapsed="false">
      <c r="B68" s="12" t="s">
        <v>294</v>
      </c>
      <c r="C68" s="13" t="s">
        <v>138</v>
      </c>
      <c r="D68" s="32" t="n">
        <f aca="false">'Exhibit 1'!G18+H19</f>
        <v>841.555</v>
      </c>
      <c r="E68" s="16" t="n">
        <f aca="false">E32</f>
        <v>841.356</v>
      </c>
      <c r="F68" s="33" t="n">
        <f aca="false">D68-E68</f>
        <v>0.199000000000069</v>
      </c>
    </row>
    <row r="69" customFormat="false" ht="15" hidden="false" customHeight="false" outlineLevel="0" collapsed="false">
      <c r="B69" s="12" t="s">
        <v>295</v>
      </c>
      <c r="C69" s="13" t="s">
        <v>138</v>
      </c>
      <c r="D69" s="32" t="n">
        <f aca="false">'Exhibit 1'!G22+H20</f>
        <v>-715.124</v>
      </c>
      <c r="E69" s="16" t="n">
        <f aca="false">E33</f>
        <v>-715.274</v>
      </c>
      <c r="F69" s="33" t="n">
        <f aca="false">D69-E69</f>
        <v>0.149999999999977</v>
      </c>
    </row>
    <row r="70" customFormat="false" ht="15" hidden="false" customHeight="false" outlineLevel="0" collapsed="false">
      <c r="B70" s="12" t="s">
        <v>296</v>
      </c>
      <c r="C70" s="13" t="s">
        <v>138</v>
      </c>
      <c r="D70" s="32" t="n">
        <f aca="false">'Exhibit 1'!G40+H39</f>
        <v>1499.134</v>
      </c>
      <c r="E70" s="16" t="n">
        <f aca="false">E36</f>
        <v>1499.051</v>
      </c>
      <c r="F70" s="33" t="n">
        <f aca="false">D70-E70</f>
        <v>0.0830000000000837</v>
      </c>
    </row>
    <row r="71" customFormat="false" ht="15" hidden="false" customHeight="false" outlineLevel="0" collapsed="false">
      <c r="B71" s="12" t="s">
        <v>297</v>
      </c>
      <c r="C71" s="13" t="s">
        <v>138</v>
      </c>
      <c r="D71" s="32" t="n">
        <f aca="false">'Exhibit 1'!G46+H40+F41+G41</f>
        <v>-6248.786</v>
      </c>
      <c r="E71" s="16" t="n">
        <f aca="false">E37</f>
        <v>-6249.239</v>
      </c>
      <c r="F71" s="33" t="n">
        <f aca="false">D71-E71</f>
        <v>0.45299999999952</v>
      </c>
    </row>
    <row r="72" customFormat="false" ht="15" hidden="false" customHeight="false" outlineLevel="0" collapsed="false">
      <c r="B72" s="26" t="s">
        <v>298</v>
      </c>
    </row>
    <row r="73" customFormat="false" ht="15" hidden="false" customHeight="false" outlineLevel="0" collapsed="false">
      <c r="B73" s="12" t="s">
        <v>299</v>
      </c>
      <c r="C73" s="13" t="s">
        <v>138</v>
      </c>
      <c r="D73" s="32" t="n">
        <f aca="false">'Exhibit 1'!F34-E35</f>
        <v>895.577</v>
      </c>
      <c r="E73" s="16" t="n">
        <f aca="false">I23</f>
        <v>898</v>
      </c>
      <c r="F73" s="34" t="n">
        <f aca="false">D73-E73</f>
        <v>-2.42299999999977</v>
      </c>
    </row>
    <row r="74" customFormat="false" ht="15" hidden="false" customHeight="false" outlineLevel="0" collapsed="false">
      <c r="B74" s="12" t="s">
        <v>300</v>
      </c>
      <c r="C74" s="13" t="s">
        <v>138</v>
      </c>
      <c r="D74" s="16" t="n">
        <f aca="false">F23+G23</f>
        <v>1359</v>
      </c>
      <c r="E74" s="32" t="n">
        <f aca="false">'Exhibit 1'!G34</f>
        <v>1360</v>
      </c>
      <c r="F74" s="34" t="n">
        <f aca="false">D74-E74</f>
        <v>-1</v>
      </c>
    </row>
    <row r="75" customFormat="false" ht="15" hidden="false" customHeight="false" outlineLevel="0" collapsed="false">
      <c r="B75" s="12" t="s">
        <v>301</v>
      </c>
      <c r="C75" s="13" t="s">
        <v>138</v>
      </c>
      <c r="D75" s="16" t="n">
        <f aca="false">SUM(H23:K23)</f>
        <v>4403.124</v>
      </c>
      <c r="E75" s="32" t="n">
        <f aca="false">'Exhibit 1'!I34</f>
        <v>4400</v>
      </c>
      <c r="F75" s="34" t="n">
        <f aca="false">D75-E75</f>
        <v>3.1239999999998</v>
      </c>
    </row>
    <row r="76" customFormat="false" ht="15" hidden="false" customHeight="false" outlineLevel="0" collapsed="false">
      <c r="B76" s="26" t="s">
        <v>302</v>
      </c>
    </row>
    <row r="77" customFormat="false" ht="15" hidden="false" customHeight="false" outlineLevel="0" collapsed="false">
      <c r="B77" s="26" t="s">
        <v>303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8" min="4" style="0" width="13"/>
    <col collapsed="false" customWidth="true" hidden="false" outlineLevel="0" max="9" min="9" style="0" width="15"/>
    <col collapsed="false" customWidth="true" hidden="false" outlineLevel="0" max="10" min="10" style="0" width="40"/>
  </cols>
  <sheetData>
    <row r="1" customFormat="false" ht="15" hidden="false" customHeight="false" outlineLevel="0" collapsed="false">
      <c r="B1" s="6" t="s">
        <v>304</v>
      </c>
    </row>
    <row r="2" customFormat="false" ht="15" hidden="false" customHeight="false" outlineLevel="0" collapsed="false">
      <c r="B2" s="2" t="s">
        <v>305</v>
      </c>
    </row>
    <row r="4" customFormat="false" ht="15" hidden="false" customHeight="false" outlineLevel="0" collapsed="false">
      <c r="B4" s="9"/>
      <c r="C4" s="10" t="s">
        <v>36</v>
      </c>
      <c r="D4" s="11" t="s">
        <v>306</v>
      </c>
      <c r="E4" s="11" t="s">
        <v>307</v>
      </c>
    </row>
    <row r="5" customFormat="false" ht="15" hidden="false" customHeight="false" outlineLevel="0" collapsed="false">
      <c r="B5" s="12" t="s">
        <v>123</v>
      </c>
      <c r="C5" s="13" t="s">
        <v>124</v>
      </c>
      <c r="D5" s="14" t="n">
        <v>46022</v>
      </c>
      <c r="E5" s="14" t="n">
        <v>46203</v>
      </c>
    </row>
    <row r="6" customFormat="false" ht="22.35" hidden="false" customHeight="false" outlineLevel="0" collapsed="false">
      <c r="B6" s="12" t="s">
        <v>129</v>
      </c>
      <c r="C6" s="13" t="s">
        <v>130</v>
      </c>
      <c r="D6" s="17" t="s">
        <v>133</v>
      </c>
      <c r="E6" s="17" t="s">
        <v>134</v>
      </c>
    </row>
    <row r="7" customFormat="false" ht="15" hidden="false" customHeight="false" outlineLevel="0" collapsed="false">
      <c r="B7" s="18" t="s">
        <v>308</v>
      </c>
      <c r="C7" s="19"/>
      <c r="D7" s="19"/>
      <c r="E7" s="19"/>
      <c r="F7" s="19"/>
      <c r="G7" s="19"/>
      <c r="H7" s="19"/>
      <c r="I7" s="19"/>
      <c r="J7" s="19"/>
    </row>
    <row r="8" customFormat="false" ht="15" hidden="false" customHeight="false" outlineLevel="0" collapsed="false">
      <c r="B8" s="12" t="s">
        <v>309</v>
      </c>
      <c r="C8" s="13" t="s">
        <v>138</v>
      </c>
      <c r="D8" s="20" t="n">
        <v>3127</v>
      </c>
      <c r="E8" s="20" t="n">
        <v>5524</v>
      </c>
    </row>
    <row r="9" customFormat="false" ht="15" hidden="false" customHeight="false" outlineLevel="0" collapsed="false">
      <c r="B9" s="12" t="s">
        <v>310</v>
      </c>
      <c r="C9" s="13" t="s">
        <v>138</v>
      </c>
      <c r="D9" s="20" t="n">
        <v>819</v>
      </c>
      <c r="E9" s="20" t="n">
        <v>873</v>
      </c>
    </row>
    <row r="10" customFormat="false" ht="15" hidden="false" customHeight="false" outlineLevel="0" collapsed="false">
      <c r="B10" s="12" t="s">
        <v>311</v>
      </c>
      <c r="C10" s="13" t="s">
        <v>138</v>
      </c>
      <c r="D10" s="20" t="n">
        <v>34</v>
      </c>
      <c r="E10" s="20" t="n">
        <v>15</v>
      </c>
    </row>
    <row r="11" customFormat="false" ht="15" hidden="false" customHeight="false" outlineLevel="0" collapsed="false">
      <c r="B11" s="12" t="s">
        <v>312</v>
      </c>
      <c r="C11" s="13" t="s">
        <v>138</v>
      </c>
      <c r="D11" s="20" t="n">
        <v>3169</v>
      </c>
      <c r="E11" s="20" t="n">
        <v>2541</v>
      </c>
    </row>
    <row r="12" customFormat="false" ht="15" hidden="false" customHeight="false" outlineLevel="0" collapsed="false">
      <c r="B12" s="12" t="s">
        <v>313</v>
      </c>
      <c r="C12" s="13" t="s">
        <v>138</v>
      </c>
      <c r="D12" s="20" t="n">
        <v>339</v>
      </c>
      <c r="E12" s="20" t="n">
        <v>567</v>
      </c>
    </row>
    <row r="13" customFormat="false" ht="15" hidden="false" customHeight="false" outlineLevel="0" collapsed="false">
      <c r="B13" s="12" t="s">
        <v>314</v>
      </c>
      <c r="C13" s="13" t="s">
        <v>138</v>
      </c>
      <c r="D13" s="20" t="n">
        <v>184</v>
      </c>
      <c r="E13" s="20" t="n">
        <v>507</v>
      </c>
    </row>
    <row r="14" customFormat="false" ht="15" hidden="false" customHeight="false" outlineLevel="0" collapsed="false">
      <c r="B14" s="12" t="s">
        <v>315</v>
      </c>
      <c r="C14" s="13" t="s">
        <v>138</v>
      </c>
      <c r="D14" s="20" t="n">
        <v>30557</v>
      </c>
      <c r="E14" s="20" t="n">
        <v>46736</v>
      </c>
    </row>
    <row r="15" customFormat="false" ht="15" hidden="false" customHeight="false" outlineLevel="0" collapsed="false">
      <c r="B15" s="12" t="s">
        <v>316</v>
      </c>
      <c r="C15" s="13" t="s">
        <v>138</v>
      </c>
      <c r="D15" s="20" t="n">
        <v>8231</v>
      </c>
      <c r="E15" s="20" t="n">
        <v>16595</v>
      </c>
    </row>
    <row r="16" customFormat="false" ht="15" hidden="false" customHeight="false" outlineLevel="0" collapsed="false">
      <c r="B16" s="12" t="s">
        <v>317</v>
      </c>
      <c r="C16" s="13" t="s">
        <v>138</v>
      </c>
      <c r="D16" s="20" t="n">
        <v>235</v>
      </c>
      <c r="E16" s="20" t="n">
        <v>245</v>
      </c>
    </row>
    <row r="17" customFormat="false" ht="15" hidden="false" customHeight="false" outlineLevel="0" collapsed="false">
      <c r="B17" s="12" t="s">
        <v>318</v>
      </c>
      <c r="C17" s="13" t="s">
        <v>138</v>
      </c>
      <c r="D17" s="20" t="n">
        <v>1101</v>
      </c>
      <c r="E17" s="20" t="n">
        <v>1101</v>
      </c>
    </row>
    <row r="18" customFormat="false" ht="15" hidden="false" customHeight="false" outlineLevel="0" collapsed="false">
      <c r="B18" s="12" t="s">
        <v>319</v>
      </c>
      <c r="C18" s="13" t="s">
        <v>138</v>
      </c>
      <c r="D18" s="20" t="n">
        <v>1506</v>
      </c>
      <c r="E18" s="20" t="n">
        <v>2366</v>
      </c>
    </row>
    <row r="19" customFormat="false" ht="15" hidden="false" customHeight="false" outlineLevel="0" collapsed="false">
      <c r="B19" s="22" t="s">
        <v>320</v>
      </c>
      <c r="C19" s="13" t="s">
        <v>138</v>
      </c>
      <c r="D19" s="23" t="n">
        <f aca="false">SUM(D8:D18)</f>
        <v>49302</v>
      </c>
      <c r="E19" s="23" t="n">
        <f aca="false">SUM(E8:E18)</f>
        <v>77070</v>
      </c>
    </row>
    <row r="20" customFormat="false" ht="15" hidden="false" customHeight="false" outlineLevel="0" collapsed="false">
      <c r="B20" s="18" t="s">
        <v>321</v>
      </c>
      <c r="C20" s="19"/>
      <c r="D20" s="19"/>
      <c r="E20" s="19"/>
      <c r="F20" s="19"/>
      <c r="G20" s="19"/>
      <c r="H20" s="19"/>
      <c r="I20" s="19"/>
      <c r="J20" s="19"/>
    </row>
    <row r="21" customFormat="false" ht="15" hidden="false" customHeight="false" outlineLevel="0" collapsed="false">
      <c r="B21" s="12" t="s">
        <v>322</v>
      </c>
      <c r="C21" s="13" t="s">
        <v>138</v>
      </c>
      <c r="D21" s="20" t="n">
        <v>1623</v>
      </c>
      <c r="E21" s="20" t="n">
        <v>3633</v>
      </c>
    </row>
    <row r="22" customFormat="false" ht="15" hidden="false" customHeight="false" outlineLevel="0" collapsed="false">
      <c r="B22" s="12" t="s">
        <v>323</v>
      </c>
      <c r="C22" s="13" t="s">
        <v>138</v>
      </c>
      <c r="D22" s="20" t="n">
        <v>5773</v>
      </c>
      <c r="E22" s="20" t="n">
        <v>6424</v>
      </c>
    </row>
    <row r="23" customFormat="false" ht="15" hidden="false" customHeight="false" outlineLevel="0" collapsed="false">
      <c r="B23" s="12" t="s">
        <v>324</v>
      </c>
      <c r="C23" s="13" t="s">
        <v>138</v>
      </c>
      <c r="D23" s="20" t="n">
        <v>6118</v>
      </c>
      <c r="E23" s="20" t="n">
        <v>6235</v>
      </c>
    </row>
    <row r="24" customFormat="false" ht="15" hidden="false" customHeight="false" outlineLevel="0" collapsed="false">
      <c r="B24" s="12" t="s">
        <v>325</v>
      </c>
      <c r="C24" s="13" t="s">
        <v>138</v>
      </c>
      <c r="D24" s="20" t="n">
        <v>590</v>
      </c>
      <c r="E24" s="20" t="n">
        <v>1278</v>
      </c>
    </row>
    <row r="25" customFormat="false" ht="15" hidden="false" customHeight="false" outlineLevel="0" collapsed="false">
      <c r="B25" s="12" t="s">
        <v>326</v>
      </c>
      <c r="C25" s="13" t="s">
        <v>138</v>
      </c>
      <c r="D25" s="20" t="n">
        <v>1709</v>
      </c>
      <c r="E25" s="20" t="n">
        <v>2686</v>
      </c>
    </row>
    <row r="26" customFormat="false" ht="15" hidden="false" customHeight="false" outlineLevel="0" collapsed="false">
      <c r="B26" s="12" t="s">
        <v>327</v>
      </c>
      <c r="C26" s="13" t="s">
        <v>138</v>
      </c>
      <c r="D26" s="20" t="n">
        <v>427</v>
      </c>
      <c r="E26" s="20" t="n">
        <v>584</v>
      </c>
    </row>
    <row r="27" customFormat="false" ht="15" hidden="false" customHeight="false" outlineLevel="0" collapsed="false">
      <c r="B27" s="12" t="s">
        <v>328</v>
      </c>
      <c r="C27" s="13" t="s">
        <v>138</v>
      </c>
      <c r="D27" s="20" t="n">
        <v>38</v>
      </c>
      <c r="E27" s="20" t="n">
        <v>7</v>
      </c>
    </row>
    <row r="28" customFormat="false" ht="15" hidden="false" customHeight="false" outlineLevel="0" collapsed="false">
      <c r="B28" s="12" t="s">
        <v>329</v>
      </c>
      <c r="C28" s="13" t="s">
        <v>138</v>
      </c>
      <c r="D28" s="20" t="n">
        <v>162</v>
      </c>
      <c r="E28" s="20" t="n">
        <v>70</v>
      </c>
    </row>
    <row r="29" customFormat="false" ht="15" hidden="false" customHeight="false" outlineLevel="0" collapsed="false">
      <c r="B29" s="12" t="s">
        <v>330</v>
      </c>
      <c r="C29" s="13" t="s">
        <v>138</v>
      </c>
      <c r="D29" s="20" t="n">
        <v>14608</v>
      </c>
      <c r="E29" s="20" t="n">
        <v>25170</v>
      </c>
    </row>
    <row r="30" customFormat="false" ht="15" hidden="false" customHeight="false" outlineLevel="0" collapsed="false">
      <c r="B30" s="12" t="s">
        <v>331</v>
      </c>
      <c r="C30" s="13" t="s">
        <v>138</v>
      </c>
      <c r="D30" s="20" t="n">
        <v>57</v>
      </c>
      <c r="E30" s="20" t="n">
        <v>2385</v>
      </c>
    </row>
    <row r="31" customFormat="false" ht="15" hidden="false" customHeight="false" outlineLevel="0" collapsed="false">
      <c r="B31" s="12" t="s">
        <v>332</v>
      </c>
      <c r="C31" s="13" t="s">
        <v>138</v>
      </c>
      <c r="D31" s="20" t="n">
        <v>6476</v>
      </c>
      <c r="E31" s="20" t="n">
        <v>7006</v>
      </c>
    </row>
    <row r="32" customFormat="false" ht="15" hidden="false" customHeight="false" outlineLevel="0" collapsed="false">
      <c r="B32" s="12" t="s">
        <v>333</v>
      </c>
      <c r="C32" s="13" t="s">
        <v>138</v>
      </c>
      <c r="D32" s="20" t="n">
        <v>7768</v>
      </c>
      <c r="E32" s="20" t="n">
        <v>15735</v>
      </c>
    </row>
    <row r="33" customFormat="false" ht="15" hidden="false" customHeight="false" outlineLevel="0" collapsed="false">
      <c r="B33" s="12" t="s">
        <v>334</v>
      </c>
      <c r="C33" s="13" t="s">
        <v>138</v>
      </c>
      <c r="D33" s="20" t="n">
        <v>216</v>
      </c>
      <c r="E33" s="20" t="n">
        <v>214</v>
      </c>
    </row>
    <row r="34" customFormat="false" ht="15" hidden="false" customHeight="false" outlineLevel="0" collapsed="false">
      <c r="B34" s="12" t="s">
        <v>335</v>
      </c>
      <c r="C34" s="13" t="s">
        <v>138</v>
      </c>
      <c r="D34" s="20" t="n">
        <v>115</v>
      </c>
      <c r="E34" s="20" t="n">
        <v>256</v>
      </c>
    </row>
    <row r="35" customFormat="false" ht="15" hidden="false" customHeight="false" outlineLevel="0" collapsed="false">
      <c r="B35" s="12" t="s">
        <v>336</v>
      </c>
      <c r="C35" s="13" t="s">
        <v>138</v>
      </c>
      <c r="D35" s="20" t="n">
        <v>287</v>
      </c>
      <c r="E35" s="20" t="n">
        <v>363</v>
      </c>
    </row>
    <row r="36" customFormat="false" ht="15" hidden="false" customHeight="false" outlineLevel="0" collapsed="false">
      <c r="B36" s="22" t="s">
        <v>337</v>
      </c>
      <c r="C36" s="13" t="s">
        <v>138</v>
      </c>
      <c r="D36" s="23" t="n">
        <f aca="false">SUM(D21:D35)</f>
        <v>45967</v>
      </c>
      <c r="E36" s="23" t="n">
        <f aca="false">SUM(E21:E35)</f>
        <v>72046</v>
      </c>
    </row>
    <row r="37" customFormat="false" ht="15" hidden="false" customHeight="false" outlineLevel="0" collapsed="false">
      <c r="B37" s="12" t="s">
        <v>338</v>
      </c>
      <c r="C37" s="13" t="s">
        <v>138</v>
      </c>
      <c r="D37" s="16" t="n">
        <f aca="false">SUM(D21:D28)</f>
        <v>16440</v>
      </c>
      <c r="E37" s="16" t="n">
        <f aca="false">SUM(E21:E28)</f>
        <v>20917</v>
      </c>
    </row>
    <row r="38" customFormat="false" ht="15" hidden="false" customHeight="false" outlineLevel="0" collapsed="false">
      <c r="B38" s="12" t="s">
        <v>339</v>
      </c>
      <c r="C38" s="13" t="s">
        <v>138</v>
      </c>
      <c r="D38" s="20" t="n">
        <v>3335</v>
      </c>
      <c r="E38" s="20" t="n">
        <v>5024</v>
      </c>
    </row>
    <row r="39" customFormat="false" ht="15" hidden="false" customHeight="false" outlineLevel="0" collapsed="false">
      <c r="B39" s="22" t="s">
        <v>340</v>
      </c>
      <c r="C39" s="13" t="s">
        <v>138</v>
      </c>
      <c r="D39" s="23" t="n">
        <f aca="false">D36+D38</f>
        <v>49302</v>
      </c>
      <c r="E39" s="23" t="n">
        <f aca="false">E36+E38</f>
        <v>77070</v>
      </c>
    </row>
    <row r="40" customFormat="false" ht="15" hidden="false" customHeight="false" outlineLevel="0" collapsed="false">
      <c r="B40" s="12" t="s">
        <v>341</v>
      </c>
      <c r="C40" s="13" t="s">
        <v>138</v>
      </c>
      <c r="D40" s="27" t="n">
        <f aca="false">D19-D39</f>
        <v>0</v>
      </c>
      <c r="E40" s="27" t="n">
        <f aca="false">E19-E39</f>
        <v>0</v>
      </c>
    </row>
    <row r="41" customFormat="false" ht="15" hidden="false" customHeight="false" outlineLevel="0" collapsed="false">
      <c r="B41" s="12" t="s">
        <v>342</v>
      </c>
      <c r="C41" s="13" t="s">
        <v>138</v>
      </c>
      <c r="D41" s="20" t="n">
        <v>49302</v>
      </c>
      <c r="E41" s="20" t="n">
        <v>77070</v>
      </c>
    </row>
    <row r="42" customFormat="false" ht="15" hidden="false" customHeight="false" outlineLevel="0" collapsed="false">
      <c r="B42" s="12" t="s">
        <v>343</v>
      </c>
      <c r="C42" s="13" t="s">
        <v>138</v>
      </c>
      <c r="D42" s="27" t="n">
        <f aca="false">D19-D41</f>
        <v>0</v>
      </c>
      <c r="E42" s="27" t="n">
        <f aca="false">E19-E41</f>
        <v>0</v>
      </c>
    </row>
    <row r="43" customFormat="false" ht="15" hidden="false" customHeight="false" outlineLevel="0" collapsed="false">
      <c r="B43" s="12" t="s">
        <v>344</v>
      </c>
      <c r="C43" s="13" t="s">
        <v>138</v>
      </c>
      <c r="D43" s="20" t="n">
        <v>45967</v>
      </c>
      <c r="E43" s="20" t="n">
        <v>72046</v>
      </c>
    </row>
    <row r="44" customFormat="false" ht="15" hidden="false" customHeight="false" outlineLevel="0" collapsed="false">
      <c r="B44" s="12" t="s">
        <v>345</v>
      </c>
      <c r="C44" s="13" t="s">
        <v>138</v>
      </c>
      <c r="D44" s="27" t="n">
        <f aca="false">D36-D43</f>
        <v>0</v>
      </c>
      <c r="E44" s="27" t="n">
        <f aca="false">E36-E43</f>
        <v>0</v>
      </c>
    </row>
    <row r="45" customFormat="false" ht="15" hidden="false" customHeight="false" outlineLevel="0" collapsed="false">
      <c r="B45" s="12" t="s">
        <v>346</v>
      </c>
      <c r="C45" s="13" t="s">
        <v>138</v>
      </c>
      <c r="D45" s="20" t="n">
        <v>16440</v>
      </c>
      <c r="E45" s="20" t="n">
        <v>20917</v>
      </c>
    </row>
    <row r="46" customFormat="false" ht="15" hidden="false" customHeight="false" outlineLevel="0" collapsed="false">
      <c r="B46" s="12" t="s">
        <v>347</v>
      </c>
      <c r="C46" s="13" t="s">
        <v>138</v>
      </c>
      <c r="D46" s="27" t="n">
        <f aca="false">D37-D45</f>
        <v>0</v>
      </c>
      <c r="E46" s="27" t="n">
        <f aca="false">E37-E45</f>
        <v>0</v>
      </c>
    </row>
    <row r="47" customFormat="false" ht="15" hidden="false" customHeight="false" outlineLevel="0" collapsed="false">
      <c r="B47" s="26" t="s">
        <v>348</v>
      </c>
    </row>
    <row r="49" customFormat="false" ht="15" hidden="false" customHeight="false" outlineLevel="0" collapsed="false">
      <c r="B49" s="18" t="s">
        <v>349</v>
      </c>
      <c r="C49" s="19"/>
      <c r="D49" s="19"/>
      <c r="E49" s="19"/>
      <c r="F49" s="19"/>
      <c r="G49" s="19"/>
      <c r="H49" s="19"/>
      <c r="I49" s="19"/>
      <c r="J49" s="19"/>
    </row>
    <row r="50" customFormat="false" ht="15" hidden="false" customHeight="false" outlineLevel="0" collapsed="false">
      <c r="B50" s="9"/>
      <c r="C50" s="10" t="s">
        <v>36</v>
      </c>
      <c r="D50" s="11" t="s">
        <v>307</v>
      </c>
      <c r="E50" s="11" t="s">
        <v>306</v>
      </c>
      <c r="F50" s="11" t="s">
        <v>350</v>
      </c>
      <c r="G50" s="11" t="s">
        <v>351</v>
      </c>
      <c r="H50" s="11" t="s">
        <v>352</v>
      </c>
      <c r="I50" s="11" t="s">
        <v>353</v>
      </c>
    </row>
    <row r="51" customFormat="false" ht="15" hidden="false" customHeight="false" outlineLevel="0" collapsed="false">
      <c r="B51" s="12" t="s">
        <v>354</v>
      </c>
      <c r="C51" s="13" t="s">
        <v>138</v>
      </c>
      <c r="D51" s="20" t="n">
        <v>1300</v>
      </c>
      <c r="E51" s="20" t="n">
        <v>1553</v>
      </c>
      <c r="F51" s="29" t="n">
        <v>0.15</v>
      </c>
      <c r="G51" s="28" t="s">
        <v>355</v>
      </c>
      <c r="H51" s="28" t="s">
        <v>356</v>
      </c>
      <c r="I51" s="28" t="s">
        <v>357</v>
      </c>
    </row>
    <row r="52" customFormat="false" ht="15" hidden="false" customHeight="false" outlineLevel="0" collapsed="false">
      <c r="B52" s="12" t="s">
        <v>358</v>
      </c>
      <c r="C52" s="13" t="s">
        <v>138</v>
      </c>
      <c r="D52" s="20" t="n">
        <v>3190</v>
      </c>
      <c r="E52" s="20" t="n">
        <v>5037</v>
      </c>
      <c r="F52" s="29" t="n">
        <v>0.11</v>
      </c>
      <c r="G52" s="28" t="s">
        <v>359</v>
      </c>
      <c r="H52" s="28" t="s">
        <v>356</v>
      </c>
      <c r="I52" s="28"/>
    </row>
    <row r="53" customFormat="false" ht="15" hidden="false" customHeight="false" outlineLevel="0" collapsed="false">
      <c r="B53" s="12" t="s">
        <v>360</v>
      </c>
      <c r="C53" s="13" t="s">
        <v>138</v>
      </c>
      <c r="D53" s="20" t="n">
        <v>3000</v>
      </c>
      <c r="E53" s="20" t="n">
        <v>2741</v>
      </c>
      <c r="F53" s="29" t="n">
        <v>0.09</v>
      </c>
      <c r="G53" s="28" t="s">
        <v>361</v>
      </c>
      <c r="H53" s="28" t="s">
        <v>356</v>
      </c>
      <c r="I53" s="28"/>
    </row>
    <row r="54" customFormat="false" ht="15" hidden="false" customHeight="false" outlineLevel="0" collapsed="false">
      <c r="B54" s="12" t="s">
        <v>362</v>
      </c>
      <c r="C54" s="13" t="s">
        <v>138</v>
      </c>
      <c r="D54" s="20" t="n">
        <v>2215</v>
      </c>
      <c r="E54" s="20" t="n">
        <v>340</v>
      </c>
      <c r="F54" s="29" t="n">
        <v>0.09</v>
      </c>
      <c r="G54" s="28" t="s">
        <v>359</v>
      </c>
      <c r="H54" s="28" t="s">
        <v>356</v>
      </c>
      <c r="I54" s="28"/>
    </row>
    <row r="55" customFormat="false" ht="22.35" hidden="false" customHeight="false" outlineLevel="0" collapsed="false">
      <c r="B55" s="12" t="s">
        <v>363</v>
      </c>
      <c r="C55" s="13" t="s">
        <v>138</v>
      </c>
      <c r="D55" s="20" t="n">
        <v>1101</v>
      </c>
      <c r="E55" s="20" t="n">
        <v>0</v>
      </c>
      <c r="F55" s="29" t="n">
        <v>0.09</v>
      </c>
      <c r="G55" s="28" t="s">
        <v>364</v>
      </c>
      <c r="H55" s="28" t="s">
        <v>356</v>
      </c>
      <c r="I55" s="28" t="s">
        <v>365</v>
      </c>
    </row>
    <row r="56" customFormat="false" ht="22.35" hidden="false" customHeight="false" outlineLevel="0" collapsed="false">
      <c r="B56" s="12" t="s">
        <v>366</v>
      </c>
      <c r="C56" s="13" t="s">
        <v>138</v>
      </c>
      <c r="D56" s="20" t="n">
        <v>0</v>
      </c>
      <c r="E56" s="20" t="n">
        <v>1000</v>
      </c>
      <c r="F56" s="29" t="n">
        <v>0.07</v>
      </c>
      <c r="G56" s="28" t="s">
        <v>367</v>
      </c>
      <c r="H56" s="28" t="s">
        <v>368</v>
      </c>
      <c r="I56" s="28" t="s">
        <v>369</v>
      </c>
    </row>
    <row r="57" customFormat="false" ht="22.35" hidden="false" customHeight="false" outlineLevel="0" collapsed="false">
      <c r="B57" s="12" t="s">
        <v>370</v>
      </c>
      <c r="C57" s="13" t="s">
        <v>138</v>
      </c>
      <c r="D57" s="20" t="n">
        <v>4220</v>
      </c>
      <c r="E57" s="20" t="n">
        <v>3518</v>
      </c>
      <c r="F57" s="29" t="n">
        <v>0.11</v>
      </c>
      <c r="G57" s="28" t="s">
        <v>371</v>
      </c>
      <c r="H57" s="28" t="s">
        <v>368</v>
      </c>
      <c r="I57" s="28"/>
    </row>
    <row r="58" customFormat="false" ht="15" hidden="false" customHeight="false" outlineLevel="0" collapsed="false">
      <c r="B58" s="12" t="s">
        <v>372</v>
      </c>
      <c r="C58" s="13" t="s">
        <v>138</v>
      </c>
      <c r="D58" s="20" t="n">
        <v>189</v>
      </c>
      <c r="E58" s="20" t="n">
        <v>273</v>
      </c>
      <c r="F58" s="29" t="n">
        <v>0.12</v>
      </c>
      <c r="G58" s="28" t="s">
        <v>373</v>
      </c>
      <c r="H58" s="28" t="s">
        <v>368</v>
      </c>
      <c r="I58" s="28"/>
    </row>
    <row r="59" customFormat="false" ht="15" hidden="false" customHeight="false" outlineLevel="0" collapsed="false">
      <c r="B59" s="12" t="s">
        <v>374</v>
      </c>
      <c r="C59" s="13" t="s">
        <v>138</v>
      </c>
      <c r="D59" s="20" t="n">
        <v>0</v>
      </c>
      <c r="E59" s="20" t="n">
        <v>168</v>
      </c>
      <c r="F59" s="35"/>
      <c r="G59" s="28" t="s">
        <v>375</v>
      </c>
      <c r="H59" s="28" t="s">
        <v>368</v>
      </c>
      <c r="I59" s="28" t="s">
        <v>376</v>
      </c>
    </row>
    <row r="60" customFormat="false" ht="15" hidden="false" customHeight="false" outlineLevel="0" collapsed="false">
      <c r="B60" s="12" t="s">
        <v>377</v>
      </c>
      <c r="C60" s="13" t="s">
        <v>138</v>
      </c>
      <c r="D60" s="20" t="n">
        <v>2000</v>
      </c>
      <c r="E60" s="20" t="n">
        <v>2000</v>
      </c>
      <c r="F60" s="29" t="n">
        <v>0.1</v>
      </c>
      <c r="G60" s="28" t="s">
        <v>378</v>
      </c>
      <c r="H60" s="28" t="s">
        <v>379</v>
      </c>
      <c r="I60" s="28"/>
    </row>
    <row r="61" customFormat="false" ht="15" hidden="false" customHeight="false" outlineLevel="0" collapsed="false">
      <c r="B61" s="12" t="s">
        <v>380</v>
      </c>
      <c r="C61" s="13" t="s">
        <v>138</v>
      </c>
      <c r="D61" s="20" t="n">
        <v>1750</v>
      </c>
      <c r="E61" s="20" t="n">
        <v>1750</v>
      </c>
      <c r="F61" s="29" t="n">
        <v>0.1</v>
      </c>
      <c r="G61" s="28" t="s">
        <v>381</v>
      </c>
      <c r="H61" s="28" t="s">
        <v>379</v>
      </c>
      <c r="I61" s="28"/>
    </row>
    <row r="62" customFormat="false" ht="15" hidden="false" customHeight="false" outlineLevel="0" collapsed="false">
      <c r="B62" s="12" t="s">
        <v>382</v>
      </c>
      <c r="C62" s="13" t="s">
        <v>138</v>
      </c>
      <c r="D62" s="20" t="n">
        <v>2750</v>
      </c>
      <c r="E62" s="20" t="n">
        <v>0</v>
      </c>
      <c r="F62" s="29" t="n">
        <v>0.1</v>
      </c>
      <c r="G62" s="28" t="s">
        <v>383</v>
      </c>
      <c r="H62" s="28" t="s">
        <v>379</v>
      </c>
      <c r="I62" s="28" t="s">
        <v>384</v>
      </c>
    </row>
    <row r="63" customFormat="false" ht="15" hidden="false" customHeight="false" outlineLevel="0" collapsed="false">
      <c r="B63" s="12" t="s">
        <v>385</v>
      </c>
      <c r="C63" s="13" t="s">
        <v>138</v>
      </c>
      <c r="D63" s="20" t="n">
        <v>1250</v>
      </c>
      <c r="E63" s="20" t="n">
        <v>0</v>
      </c>
      <c r="F63" s="29" t="n">
        <v>0.1</v>
      </c>
      <c r="G63" s="28" t="s">
        <v>386</v>
      </c>
      <c r="H63" s="28" t="s">
        <v>379</v>
      </c>
      <c r="I63" s="28" t="s">
        <v>387</v>
      </c>
    </row>
    <row r="64" customFormat="false" ht="15" hidden="false" customHeight="false" outlineLevel="0" collapsed="false">
      <c r="B64" s="12" t="s">
        <v>388</v>
      </c>
      <c r="C64" s="13" t="s">
        <v>138</v>
      </c>
      <c r="D64" s="20" t="n">
        <v>2279</v>
      </c>
      <c r="E64" s="20" t="n">
        <v>0</v>
      </c>
      <c r="F64" s="29" t="n">
        <v>0.09</v>
      </c>
      <c r="G64" s="28" t="s">
        <v>386</v>
      </c>
      <c r="H64" s="28" t="s">
        <v>379</v>
      </c>
      <c r="I64" s="28" t="s">
        <v>387</v>
      </c>
    </row>
    <row r="65" customFormat="false" ht="15" hidden="false" customHeight="false" outlineLevel="0" collapsed="false">
      <c r="B65" s="12" t="s">
        <v>389</v>
      </c>
      <c r="C65" s="13" t="s">
        <v>138</v>
      </c>
      <c r="D65" s="20" t="n">
        <v>2588</v>
      </c>
      <c r="E65" s="20" t="n">
        <v>2588</v>
      </c>
      <c r="F65" s="29" t="n">
        <v>0.02</v>
      </c>
      <c r="G65" s="28" t="s">
        <v>390</v>
      </c>
      <c r="H65" s="28" t="s">
        <v>391</v>
      </c>
      <c r="I65" s="28"/>
    </row>
    <row r="66" customFormat="false" ht="15" hidden="false" customHeight="false" outlineLevel="0" collapsed="false">
      <c r="B66" s="12" t="s">
        <v>392</v>
      </c>
      <c r="C66" s="13" t="s">
        <v>138</v>
      </c>
      <c r="D66" s="20" t="n">
        <v>4000</v>
      </c>
      <c r="E66" s="20" t="n">
        <v>0</v>
      </c>
      <c r="F66" s="29" t="n">
        <v>0.02</v>
      </c>
      <c r="G66" s="28" t="s">
        <v>393</v>
      </c>
      <c r="H66" s="28" t="s">
        <v>391</v>
      </c>
      <c r="I66" s="28" t="s">
        <v>384</v>
      </c>
    </row>
    <row r="67" customFormat="false" ht="22.35" hidden="false" customHeight="false" outlineLevel="0" collapsed="false">
      <c r="B67" s="12" t="s">
        <v>394</v>
      </c>
      <c r="C67" s="13" t="s">
        <v>138</v>
      </c>
      <c r="D67" s="20" t="n">
        <v>2837</v>
      </c>
      <c r="E67" s="20" t="n">
        <v>0</v>
      </c>
      <c r="F67" s="29" t="n">
        <v>0.07</v>
      </c>
      <c r="G67" s="28" t="s">
        <v>395</v>
      </c>
      <c r="H67" s="28" t="s">
        <v>396</v>
      </c>
      <c r="I67" s="28" t="s">
        <v>397</v>
      </c>
    </row>
    <row r="68" customFormat="false" ht="22.35" hidden="false" customHeight="false" outlineLevel="0" collapsed="false">
      <c r="B68" s="12" t="s">
        <v>398</v>
      </c>
      <c r="C68" s="13" t="s">
        <v>138</v>
      </c>
      <c r="D68" s="20" t="n">
        <v>882</v>
      </c>
      <c r="E68" s="20" t="n">
        <v>647</v>
      </c>
      <c r="F68" s="29" t="n">
        <v>0.09</v>
      </c>
      <c r="G68" s="28" t="s">
        <v>399</v>
      </c>
      <c r="H68" s="28" t="s">
        <v>396</v>
      </c>
      <c r="I68" s="28"/>
    </row>
    <row r="69" customFormat="false" ht="15" hidden="false" customHeight="false" outlineLevel="0" collapsed="false">
      <c r="B69" s="12" t="s">
        <v>400</v>
      </c>
      <c r="C69" s="13" t="s">
        <v>138</v>
      </c>
      <c r="D69" s="20" t="n">
        <v>-427</v>
      </c>
      <c r="E69" s="20" t="n">
        <v>-242</v>
      </c>
    </row>
    <row r="70" customFormat="false" ht="15" hidden="false" customHeight="false" outlineLevel="0" collapsed="false">
      <c r="B70" s="12" t="s">
        <v>401</v>
      </c>
      <c r="C70" s="13" t="s">
        <v>138</v>
      </c>
      <c r="D70" s="20" t="n">
        <v>-56</v>
      </c>
      <c r="E70" s="20" t="n">
        <v>0</v>
      </c>
    </row>
    <row r="71" customFormat="false" ht="15" hidden="false" customHeight="false" outlineLevel="0" collapsed="false">
      <c r="B71" s="22" t="s">
        <v>402</v>
      </c>
      <c r="C71" s="13" t="s">
        <v>138</v>
      </c>
      <c r="D71" s="23" t="n">
        <f aca="false">SUMIF($H$51:$H$68,"R-*",D51:D68)+D69</f>
        <v>31405</v>
      </c>
      <c r="E71" s="23" t="n">
        <f aca="false">SUMIF($H$51:$H$68,"R-*",E51:E68)+E69</f>
        <v>20726</v>
      </c>
    </row>
    <row r="72" customFormat="false" ht="15" hidden="false" customHeight="false" outlineLevel="0" collapsed="false">
      <c r="B72" s="22" t="s">
        <v>403</v>
      </c>
      <c r="C72" s="13" t="s">
        <v>138</v>
      </c>
      <c r="D72" s="23" t="n">
        <f aca="false">SUMIF($H$51:$H$68,"N-*",D51:D68)+D70</f>
        <v>3663</v>
      </c>
      <c r="E72" s="23" t="n">
        <f aca="false">SUMIF($H$51:$H$68,"N-*",E51:E68)+E70</f>
        <v>647</v>
      </c>
    </row>
    <row r="73" customFormat="false" ht="15" hidden="false" customHeight="false" outlineLevel="0" collapsed="false">
      <c r="B73" s="12" t="s">
        <v>404</v>
      </c>
      <c r="C73" s="13" t="s">
        <v>138</v>
      </c>
      <c r="D73" s="20" t="n">
        <v>31405</v>
      </c>
      <c r="E73" s="20" t="n">
        <v>20726</v>
      </c>
    </row>
    <row r="74" customFormat="false" ht="15" hidden="false" customHeight="false" outlineLevel="0" collapsed="false">
      <c r="B74" s="12" t="s">
        <v>405</v>
      </c>
      <c r="C74" s="13" t="s">
        <v>138</v>
      </c>
      <c r="D74" s="27" t="n">
        <f aca="false">D71-D73</f>
        <v>0</v>
      </c>
      <c r="E74" s="27" t="n">
        <f aca="false">E71-E73</f>
        <v>0</v>
      </c>
    </row>
    <row r="75" customFormat="false" ht="15" hidden="false" customHeight="false" outlineLevel="0" collapsed="false">
      <c r="B75" s="12" t="s">
        <v>406</v>
      </c>
      <c r="C75" s="13" t="s">
        <v>138</v>
      </c>
      <c r="D75" s="20" t="n">
        <v>3663</v>
      </c>
      <c r="E75" s="20" t="n">
        <v>647</v>
      </c>
    </row>
    <row r="76" customFormat="false" ht="15" hidden="false" customHeight="false" outlineLevel="0" collapsed="false">
      <c r="B76" s="12" t="s">
        <v>407</v>
      </c>
      <c r="C76" s="13" t="s">
        <v>138</v>
      </c>
      <c r="D76" s="27" t="n">
        <f aca="false">D72-D75</f>
        <v>0</v>
      </c>
      <c r="E76" s="27" t="n">
        <f aca="false">E72-E75</f>
        <v>0</v>
      </c>
    </row>
    <row r="77" customFormat="false" ht="15" hidden="false" customHeight="false" outlineLevel="0" collapsed="false">
      <c r="B77" s="12" t="s">
        <v>408</v>
      </c>
      <c r="C77" s="13" t="s">
        <v>138</v>
      </c>
      <c r="D77" s="27" t="n">
        <f aca="false">E23+E29-D71</f>
        <v>0</v>
      </c>
      <c r="E77" s="27" t="n">
        <f aca="false">D23+D29-E71</f>
        <v>0</v>
      </c>
    </row>
    <row r="78" customFormat="false" ht="15" hidden="false" customHeight="false" outlineLevel="0" collapsed="false">
      <c r="B78" s="12" t="s">
        <v>409</v>
      </c>
      <c r="C78" s="13" t="s">
        <v>138</v>
      </c>
      <c r="D78" s="27" t="n">
        <f aca="false">E24+E30-D72</f>
        <v>0</v>
      </c>
      <c r="E78" s="27" t="n">
        <f aca="false">D24+D30-E72</f>
        <v>0</v>
      </c>
    </row>
    <row r="79" customFormat="false" ht="15" hidden="false" customHeight="false" outlineLevel="0" collapsed="false">
      <c r="B79" s="22" t="s">
        <v>410</v>
      </c>
      <c r="C79" s="13" t="s">
        <v>138</v>
      </c>
      <c r="D79" s="23" t="n">
        <f aca="false">SUM(D51:D68)</f>
        <v>35551</v>
      </c>
      <c r="E79" s="23" t="n">
        <f aca="false">SUM(E51:E68)</f>
        <v>21615</v>
      </c>
    </row>
    <row r="80" customFormat="false" ht="15" hidden="false" customHeight="false" outlineLevel="0" collapsed="false">
      <c r="B80" s="26" t="s">
        <v>411</v>
      </c>
    </row>
    <row r="82" customFormat="false" ht="15" hidden="false" customHeight="false" outlineLevel="0" collapsed="false">
      <c r="B82" s="18" t="s">
        <v>412</v>
      </c>
      <c r="C82" s="19"/>
      <c r="D82" s="19"/>
      <c r="E82" s="19"/>
      <c r="F82" s="19"/>
      <c r="G82" s="19"/>
      <c r="H82" s="19"/>
      <c r="I82" s="19"/>
      <c r="J82" s="19"/>
    </row>
    <row r="83" customFormat="false" ht="15" hidden="false" customHeight="false" outlineLevel="0" collapsed="false">
      <c r="B83" s="9"/>
      <c r="C83" s="10" t="s">
        <v>36</v>
      </c>
      <c r="D83" s="11" t="s">
        <v>413</v>
      </c>
      <c r="E83" s="11" t="s">
        <v>414</v>
      </c>
      <c r="F83" s="11" t="s">
        <v>415</v>
      </c>
    </row>
    <row r="84" customFormat="false" ht="15" hidden="false" customHeight="false" outlineLevel="0" collapsed="false">
      <c r="B84" s="12" t="s">
        <v>416</v>
      </c>
      <c r="C84" s="13" t="s">
        <v>138</v>
      </c>
      <c r="D84" s="20" t="n">
        <v>4413</v>
      </c>
      <c r="E84" s="36" t="n">
        <f aca="false">D84/D$90</f>
        <v>0.124131529352198</v>
      </c>
      <c r="F84" s="36" t="n">
        <f aca="false">SUM(D$84:D84)/D$90</f>
        <v>0.124131529352198</v>
      </c>
    </row>
    <row r="85" customFormat="false" ht="15" hidden="false" customHeight="false" outlineLevel="0" collapsed="false">
      <c r="B85" s="12" t="s">
        <v>417</v>
      </c>
      <c r="C85" s="13" t="s">
        <v>138</v>
      </c>
      <c r="D85" s="20" t="n">
        <v>6184</v>
      </c>
      <c r="E85" s="36" t="n">
        <f aca="false">D85/D$90</f>
        <v>0.173947286996146</v>
      </c>
      <c r="F85" s="36" t="n">
        <f aca="false">SUM(D$84:D85)/D$90</f>
        <v>0.298078816348345</v>
      </c>
    </row>
    <row r="86" customFormat="false" ht="15" hidden="false" customHeight="false" outlineLevel="0" collapsed="false">
      <c r="B86" s="12" t="s">
        <v>418</v>
      </c>
      <c r="C86" s="13" t="s">
        <v>138</v>
      </c>
      <c r="D86" s="20" t="n">
        <v>4416</v>
      </c>
      <c r="E86" s="36" t="n">
        <f aca="false">D86/D$90</f>
        <v>0.12421591516413</v>
      </c>
      <c r="F86" s="36" t="n">
        <f aca="false">SUM(D$84:D86)/D$90</f>
        <v>0.422294731512475</v>
      </c>
    </row>
    <row r="87" customFormat="false" ht="15" hidden="false" customHeight="false" outlineLevel="0" collapsed="false">
      <c r="B87" s="12" t="s">
        <v>419</v>
      </c>
      <c r="C87" s="13" t="s">
        <v>138</v>
      </c>
      <c r="D87" s="20" t="n">
        <v>2421</v>
      </c>
      <c r="E87" s="36" t="n">
        <f aca="false">D87/D$90</f>
        <v>0.0680993502292481</v>
      </c>
      <c r="F87" s="36" t="n">
        <f aca="false">SUM(D$84:D87)/D$90</f>
        <v>0.490394081741723</v>
      </c>
    </row>
    <row r="88" customFormat="false" ht="15" hidden="false" customHeight="false" outlineLevel="0" collapsed="false">
      <c r="B88" s="12" t="s">
        <v>420</v>
      </c>
      <c r="C88" s="13" t="s">
        <v>138</v>
      </c>
      <c r="D88" s="20" t="n">
        <v>3221</v>
      </c>
      <c r="E88" s="36" t="n">
        <f aca="false">D88/D$90</f>
        <v>0.0906022334111558</v>
      </c>
      <c r="F88" s="36" t="n">
        <f aca="false">SUM(D$84:D88)/D$90</f>
        <v>0.580996315152879</v>
      </c>
    </row>
    <row r="89" customFormat="false" ht="15" hidden="false" customHeight="false" outlineLevel="0" collapsed="false">
      <c r="B89" s="12" t="s">
        <v>421</v>
      </c>
      <c r="C89" s="13" t="s">
        <v>138</v>
      </c>
      <c r="D89" s="20" t="n">
        <v>14896</v>
      </c>
      <c r="E89" s="36" t="n">
        <f aca="false">D89/D$90</f>
        <v>0.419003684847121</v>
      </c>
      <c r="F89" s="36" t="n">
        <f aca="false">SUM(D$84:D89)/D$90</f>
        <v>1</v>
      </c>
    </row>
    <row r="90" customFormat="false" ht="15" hidden="false" customHeight="false" outlineLevel="0" collapsed="false">
      <c r="B90" s="22" t="s">
        <v>422</v>
      </c>
      <c r="C90" s="13" t="s">
        <v>138</v>
      </c>
      <c r="D90" s="23" t="n">
        <f aca="false">SUM(D84:D89)</f>
        <v>35551</v>
      </c>
    </row>
    <row r="91" customFormat="false" ht="15" hidden="false" customHeight="false" outlineLevel="0" collapsed="false">
      <c r="B91" s="12" t="s">
        <v>423</v>
      </c>
      <c r="C91" s="13" t="s">
        <v>138</v>
      </c>
      <c r="D91" s="27" t="n">
        <f aca="false">D90-D79</f>
        <v>0</v>
      </c>
    </row>
    <row r="93" customFormat="false" ht="15" hidden="false" customHeight="false" outlineLevel="0" collapsed="false">
      <c r="B93" s="18" t="s">
        <v>424</v>
      </c>
      <c r="C93" s="19"/>
      <c r="D93" s="19"/>
      <c r="E93" s="19"/>
      <c r="F93" s="19"/>
      <c r="G93" s="19"/>
      <c r="H93" s="19"/>
      <c r="I93" s="19"/>
      <c r="J93" s="19"/>
    </row>
    <row r="94" customFormat="false" ht="22.35" hidden="false" customHeight="false" outlineLevel="0" collapsed="false">
      <c r="B94" s="9"/>
      <c r="C94" s="10" t="s">
        <v>36</v>
      </c>
      <c r="D94" s="11" t="s">
        <v>307</v>
      </c>
      <c r="E94" s="11" t="s">
        <v>425</v>
      </c>
      <c r="F94" s="11" t="s">
        <v>426</v>
      </c>
      <c r="G94" s="11" t="s">
        <v>427</v>
      </c>
      <c r="H94" s="11" t="s">
        <v>428</v>
      </c>
      <c r="I94" s="11" t="s">
        <v>429</v>
      </c>
    </row>
    <row r="95" customFormat="false" ht="22.35" hidden="false" customHeight="false" outlineLevel="0" collapsed="false">
      <c r="B95" s="12" t="s">
        <v>430</v>
      </c>
      <c r="C95" s="13" t="s">
        <v>138</v>
      </c>
      <c r="D95" s="16" t="n">
        <f aca="false">SUMIF($H$51:$H$68,"N-SPV",D51:D68)</f>
        <v>3719</v>
      </c>
      <c r="E95" s="20" t="n">
        <v>0</v>
      </c>
      <c r="F95" s="21" t="n">
        <f aca="false">D95+E95</f>
        <v>3719</v>
      </c>
      <c r="G95" s="37" t="n">
        <f aca="false">F95/$D$103</f>
        <v>0.845227272727273</v>
      </c>
      <c r="H95" s="37" t="n">
        <f aca="false">SUM($F$95:F95)/$D$103</f>
        <v>0.845227272727273</v>
      </c>
      <c r="I95" s="17" t="s">
        <v>431</v>
      </c>
    </row>
    <row r="96" customFormat="false" ht="32.8" hidden="false" customHeight="false" outlineLevel="0" collapsed="false">
      <c r="B96" s="12" t="s">
        <v>432</v>
      </c>
      <c r="C96" s="13" t="s">
        <v>138</v>
      </c>
      <c r="D96" s="16" t="n">
        <f aca="false">SUMIF($H$51:$H$68,"R-SPV",D51:D68)</f>
        <v>10806</v>
      </c>
      <c r="E96" s="20" t="n">
        <v>1200</v>
      </c>
      <c r="F96" s="21" t="n">
        <f aca="false">D96+E96</f>
        <v>12006</v>
      </c>
      <c r="G96" s="37" t="n">
        <f aca="false">F96/$D$103</f>
        <v>2.72863636363636</v>
      </c>
      <c r="H96" s="37" t="n">
        <f aca="false">SUM($F$95:F96)/$D$103</f>
        <v>3.57386363636364</v>
      </c>
      <c r="I96" s="17" t="s">
        <v>433</v>
      </c>
    </row>
    <row r="97" customFormat="false" ht="32.8" hidden="false" customHeight="false" outlineLevel="0" collapsed="false">
      <c r="B97" s="12" t="s">
        <v>434</v>
      </c>
      <c r="C97" s="13" t="s">
        <v>138</v>
      </c>
      <c r="D97" s="16" t="n">
        <f aca="false">SUMIF($H$51:$H$68,"R-SEC",D51:D68)</f>
        <v>4409</v>
      </c>
      <c r="E97" s="20" t="n">
        <v>1200</v>
      </c>
      <c r="F97" s="21" t="n">
        <f aca="false">D97+E97</f>
        <v>5609</v>
      </c>
      <c r="G97" s="37" t="n">
        <f aca="false">F97/$D$103</f>
        <v>1.27477272727273</v>
      </c>
      <c r="H97" s="37" t="n">
        <f aca="false">SUM($F$95:F97)/$D$103</f>
        <v>4.84863636363636</v>
      </c>
      <c r="I97" s="17" t="s">
        <v>435</v>
      </c>
    </row>
    <row r="98" customFormat="false" ht="22.35" hidden="false" customHeight="false" outlineLevel="0" collapsed="false">
      <c r="B98" s="12" t="s">
        <v>436</v>
      </c>
      <c r="C98" s="13" t="s">
        <v>138</v>
      </c>
      <c r="D98" s="16" t="n">
        <f aca="false">SUMIF($H$51:$H$68,"R-UNS",D51:D68)</f>
        <v>10029</v>
      </c>
      <c r="E98" s="20" t="n">
        <v>0</v>
      </c>
      <c r="F98" s="21" t="n">
        <f aca="false">D98+E98</f>
        <v>10029</v>
      </c>
      <c r="G98" s="37" t="n">
        <f aca="false">F98/$D$103</f>
        <v>2.27931818181818</v>
      </c>
      <c r="H98" s="37" t="n">
        <f aca="false">SUM($F$95:F98)/$D$103</f>
        <v>7.12795454545455</v>
      </c>
      <c r="I98" s="17" t="s">
        <v>437</v>
      </c>
    </row>
    <row r="99" customFormat="false" ht="32.8" hidden="false" customHeight="false" outlineLevel="0" collapsed="false">
      <c r="B99" s="12" t="s">
        <v>438</v>
      </c>
      <c r="C99" s="13" t="s">
        <v>138</v>
      </c>
      <c r="D99" s="16" t="n">
        <f aca="false">SUMIF($H$51:$H$68,"R-CVT",D51:D68)</f>
        <v>6588</v>
      </c>
      <c r="E99" s="20" t="n">
        <v>4200</v>
      </c>
      <c r="F99" s="21" t="n">
        <f aca="false">D99+E99</f>
        <v>10788</v>
      </c>
      <c r="G99" s="37" t="n">
        <f aca="false">F99/$D$103</f>
        <v>2.45181818181818</v>
      </c>
      <c r="H99" s="37" t="n">
        <f aca="false">SUM($F$95:F99)/$D$103</f>
        <v>9.57977272727273</v>
      </c>
      <c r="I99" s="17" t="s">
        <v>439</v>
      </c>
    </row>
    <row r="100" customFormat="false" ht="15" hidden="false" customHeight="false" outlineLevel="0" collapsed="false">
      <c r="B100" s="22" t="s">
        <v>440</v>
      </c>
      <c r="C100" s="13" t="s">
        <v>138</v>
      </c>
      <c r="D100" s="23" t="n">
        <f aca="false">SUM(D95:D99)</f>
        <v>35551</v>
      </c>
      <c r="E100" s="23" t="n">
        <f aca="false">SUM(E95:E99)</f>
        <v>6600</v>
      </c>
      <c r="F100" s="24" t="n">
        <f aca="false">D100+E100</f>
        <v>42151</v>
      </c>
      <c r="G100" s="37" t="n">
        <f aca="false">F100/$D$103</f>
        <v>9.57977272727273</v>
      </c>
    </row>
    <row r="101" customFormat="false" ht="15" hidden="false" customHeight="false" outlineLevel="0" collapsed="false">
      <c r="B101" s="12" t="s">
        <v>441</v>
      </c>
      <c r="C101" s="13" t="s">
        <v>138</v>
      </c>
      <c r="D101" s="16" t="n">
        <f aca="false">-E8</f>
        <v>-5524</v>
      </c>
    </row>
    <row r="102" customFormat="false" ht="15" hidden="false" customHeight="false" outlineLevel="0" collapsed="false">
      <c r="B102" s="22" t="s">
        <v>442</v>
      </c>
      <c r="C102" s="13" t="s">
        <v>138</v>
      </c>
      <c r="D102" s="23" t="n">
        <f aca="false">D100+D101</f>
        <v>30027</v>
      </c>
    </row>
    <row r="103" customFormat="false" ht="15" hidden="false" customHeight="false" outlineLevel="0" collapsed="false">
      <c r="B103" s="12" t="s">
        <v>443</v>
      </c>
      <c r="C103" s="13" t="s">
        <v>138</v>
      </c>
      <c r="D103" s="32" t="n">
        <f aca="false">'Exhibit 1'!I34</f>
        <v>4400</v>
      </c>
    </row>
    <row r="104" customFormat="false" ht="15" hidden="false" customHeight="false" outlineLevel="0" collapsed="false">
      <c r="B104" s="12" t="s">
        <v>444</v>
      </c>
      <c r="C104" s="13" t="s">
        <v>138</v>
      </c>
      <c r="D104" s="27" t="n">
        <f aca="false">F100-D79-E100</f>
        <v>0</v>
      </c>
    </row>
    <row r="105" customFormat="false" ht="15" hidden="false" customHeight="false" outlineLevel="0" collapsed="false">
      <c r="B105" s="26" t="s">
        <v>445</v>
      </c>
    </row>
    <row r="106" customFormat="false" ht="15" hidden="false" customHeight="false" outlineLevel="0" collapsed="false">
      <c r="B106" s="26" t="s">
        <v>446</v>
      </c>
    </row>
    <row r="107" customFormat="false" ht="15" hidden="false" customHeight="false" outlineLevel="0" collapsed="false">
      <c r="B107" s="26" t="s">
        <v>447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46"/>
  </cols>
  <sheetData>
    <row r="1" customFormat="false" ht="15" hidden="false" customHeight="false" outlineLevel="0" collapsed="false">
      <c r="B1" s="6" t="s">
        <v>448</v>
      </c>
    </row>
    <row r="2" customFormat="false" ht="15" hidden="false" customHeight="false" outlineLevel="0" collapsed="false">
      <c r="B2" s="2" t="s">
        <v>449</v>
      </c>
    </row>
    <row r="4" customFormat="false" ht="15" hidden="false" customHeight="false" outlineLevel="0" collapsed="false">
      <c r="B4" s="18" t="s">
        <v>450</v>
      </c>
      <c r="C4" s="19"/>
      <c r="D4" s="19"/>
      <c r="E4" s="19"/>
    </row>
    <row r="5" customFormat="false" ht="15" hidden="false" customHeight="false" outlineLevel="0" collapsed="false">
      <c r="B5" s="9"/>
      <c r="C5" s="10" t="s">
        <v>36</v>
      </c>
      <c r="D5" s="11" t="s">
        <v>196</v>
      </c>
      <c r="E5" s="11" t="s">
        <v>451</v>
      </c>
    </row>
    <row r="6" customFormat="false" ht="15" hidden="false" customHeight="false" outlineLevel="0" collapsed="false">
      <c r="B6" s="12" t="s">
        <v>452</v>
      </c>
      <c r="C6" s="13" t="s">
        <v>138</v>
      </c>
      <c r="D6" s="20" t="n">
        <v>2600</v>
      </c>
      <c r="E6" s="28" t="s">
        <v>453</v>
      </c>
    </row>
    <row r="7" customFormat="false" ht="15" hidden="false" customHeight="false" outlineLevel="0" collapsed="false">
      <c r="B7" s="12" t="s">
        <v>454</v>
      </c>
      <c r="C7" s="13" t="s">
        <v>138</v>
      </c>
      <c r="D7" s="20" t="n">
        <v>1200</v>
      </c>
      <c r="E7" s="28" t="s">
        <v>455</v>
      </c>
    </row>
    <row r="8" customFormat="false" ht="15" hidden="false" customHeight="false" outlineLevel="0" collapsed="false">
      <c r="B8" s="12" t="s">
        <v>456</v>
      </c>
      <c r="C8" s="13" t="s">
        <v>152</v>
      </c>
      <c r="D8" s="38" t="n">
        <v>0.055</v>
      </c>
      <c r="E8" s="28" t="s">
        <v>457</v>
      </c>
    </row>
    <row r="9" customFormat="false" ht="22.35" hidden="false" customHeight="false" outlineLevel="0" collapsed="false">
      <c r="B9" s="12" t="s">
        <v>458</v>
      </c>
      <c r="C9" s="13" t="s">
        <v>152</v>
      </c>
      <c r="D9" s="38" t="n">
        <v>0.045</v>
      </c>
      <c r="E9" s="28" t="s">
        <v>459</v>
      </c>
    </row>
    <row r="10" customFormat="false" ht="15" hidden="false" customHeight="false" outlineLevel="0" collapsed="false">
      <c r="B10" s="12" t="s">
        <v>460</v>
      </c>
      <c r="C10" s="13" t="s">
        <v>152</v>
      </c>
      <c r="D10" s="38" t="n">
        <v>0</v>
      </c>
      <c r="E10" s="28" t="s">
        <v>461</v>
      </c>
    </row>
    <row r="11" customFormat="false" ht="15" hidden="false" customHeight="false" outlineLevel="0" collapsed="false">
      <c r="B11" s="12" t="s">
        <v>462</v>
      </c>
      <c r="C11" s="13" t="s">
        <v>152</v>
      </c>
      <c r="D11" s="38" t="n">
        <v>0.005</v>
      </c>
      <c r="E11" s="28" t="s">
        <v>463</v>
      </c>
    </row>
    <row r="12" customFormat="false" ht="15" hidden="false" customHeight="false" outlineLevel="0" collapsed="false">
      <c r="B12" s="12" t="s">
        <v>464</v>
      </c>
      <c r="C12" s="13" t="s">
        <v>152</v>
      </c>
      <c r="D12" s="38" t="n">
        <v>0.02</v>
      </c>
      <c r="E12" s="28" t="s">
        <v>465</v>
      </c>
    </row>
    <row r="13" customFormat="false" ht="22.35" hidden="false" customHeight="false" outlineLevel="0" collapsed="false">
      <c r="B13" s="12" t="s">
        <v>466</v>
      </c>
      <c r="C13" s="13" t="s">
        <v>152</v>
      </c>
      <c r="D13" s="29" t="n">
        <v>0.7</v>
      </c>
      <c r="E13" s="28" t="s">
        <v>467</v>
      </c>
    </row>
    <row r="14" customFormat="false" ht="15" hidden="false" customHeight="false" outlineLevel="0" collapsed="false">
      <c r="B14" s="12" t="s">
        <v>468</v>
      </c>
      <c r="C14" s="13" t="s">
        <v>138</v>
      </c>
      <c r="D14" s="20" t="n">
        <v>1300</v>
      </c>
      <c r="E14" s="28" t="s">
        <v>469</v>
      </c>
    </row>
    <row r="15" customFormat="false" ht="15" hidden="false" customHeight="false" outlineLevel="0" collapsed="false">
      <c r="B15" s="12" t="s">
        <v>470</v>
      </c>
      <c r="C15" s="13" t="s">
        <v>138</v>
      </c>
      <c r="D15" s="20" t="n">
        <v>260</v>
      </c>
      <c r="E15" s="28" t="s">
        <v>471</v>
      </c>
    </row>
    <row r="16" customFormat="false" ht="22.35" hidden="false" customHeight="false" outlineLevel="0" collapsed="false">
      <c r="B16" s="12" t="s">
        <v>472</v>
      </c>
      <c r="C16" s="13" t="s">
        <v>473</v>
      </c>
      <c r="D16" s="39" t="n">
        <v>2.4</v>
      </c>
      <c r="E16" s="28" t="s">
        <v>474</v>
      </c>
    </row>
    <row r="17" customFormat="false" ht="22.35" hidden="false" customHeight="false" outlineLevel="0" collapsed="false">
      <c r="B17" s="12" t="s">
        <v>475</v>
      </c>
      <c r="C17" s="13" t="s">
        <v>473</v>
      </c>
      <c r="D17" s="39" t="n">
        <v>1.35</v>
      </c>
      <c r="E17" s="28" t="s">
        <v>476</v>
      </c>
    </row>
    <row r="18" customFormat="false" ht="15" hidden="false" customHeight="false" outlineLevel="0" collapsed="false">
      <c r="B18" s="12" t="s">
        <v>477</v>
      </c>
      <c r="C18" s="13" t="s">
        <v>138</v>
      </c>
      <c r="D18" s="20" t="n">
        <v>112.5</v>
      </c>
      <c r="E18" s="28" t="s">
        <v>478</v>
      </c>
    </row>
    <row r="19" customFormat="false" ht="15" hidden="false" customHeight="false" outlineLevel="0" collapsed="false">
      <c r="B19" s="12" t="s">
        <v>479</v>
      </c>
      <c r="C19" s="13" t="s">
        <v>152</v>
      </c>
      <c r="D19" s="29" t="n">
        <v>0.1</v>
      </c>
      <c r="E19" s="28" t="s">
        <v>480</v>
      </c>
    </row>
    <row r="20" customFormat="false" ht="15" hidden="false" customHeight="false" outlineLevel="0" collapsed="false">
      <c r="B20" s="12" t="s">
        <v>481</v>
      </c>
      <c r="C20" s="13" t="s">
        <v>152</v>
      </c>
      <c r="D20" s="29" t="n">
        <v>0.5</v>
      </c>
      <c r="E20" s="28" t="s">
        <v>482</v>
      </c>
    </row>
    <row r="21" customFormat="false" ht="15" hidden="false" customHeight="false" outlineLevel="0" collapsed="false">
      <c r="B21" s="12" t="s">
        <v>483</v>
      </c>
      <c r="C21" s="13" t="s">
        <v>126</v>
      </c>
      <c r="D21" s="15" t="n">
        <v>120</v>
      </c>
      <c r="E21" s="28" t="s">
        <v>484</v>
      </c>
    </row>
    <row r="22" customFormat="false" ht="15" hidden="false" customHeight="false" outlineLevel="0" collapsed="false">
      <c r="B22" s="12" t="s">
        <v>485</v>
      </c>
      <c r="C22" s="13" t="s">
        <v>126</v>
      </c>
      <c r="D22" s="15" t="n">
        <v>60</v>
      </c>
      <c r="E22" s="28" t="s">
        <v>486</v>
      </c>
    </row>
    <row r="23" customFormat="false" ht="22.35" hidden="false" customHeight="false" outlineLevel="0" collapsed="false">
      <c r="B23" s="12" t="s">
        <v>487</v>
      </c>
      <c r="C23" s="13" t="s">
        <v>152</v>
      </c>
      <c r="D23" s="29" t="n">
        <v>0.95</v>
      </c>
      <c r="E23" s="28" t="s">
        <v>488</v>
      </c>
    </row>
    <row r="24" customFormat="false" ht="15" hidden="false" customHeight="false" outlineLevel="0" collapsed="false">
      <c r="B24" s="12" t="s">
        <v>489</v>
      </c>
      <c r="C24" s="13" t="s">
        <v>124</v>
      </c>
      <c r="D24" s="14" t="n">
        <v>46387</v>
      </c>
      <c r="E24" s="28" t="s">
        <v>490</v>
      </c>
    </row>
    <row r="25" customFormat="false" ht="15" hidden="false" customHeight="false" outlineLevel="0" collapsed="false">
      <c r="B25" s="12" t="s">
        <v>491</v>
      </c>
      <c r="C25" s="13" t="s">
        <v>124</v>
      </c>
      <c r="D25" s="14" t="n">
        <v>48092</v>
      </c>
      <c r="E25" s="28" t="s">
        <v>492</v>
      </c>
    </row>
    <row r="26" customFormat="false" ht="32.8" hidden="false" customHeight="false" outlineLevel="0" collapsed="false">
      <c r="B26" s="12" t="s">
        <v>493</v>
      </c>
      <c r="C26" s="13" t="s">
        <v>130</v>
      </c>
      <c r="D26" s="17" t="s">
        <v>494</v>
      </c>
      <c r="E26" s="17" t="s">
        <v>495</v>
      </c>
    </row>
    <row r="27" customFormat="false" ht="22.35" hidden="false" customHeight="false" outlineLevel="0" collapsed="false">
      <c r="B27" s="12" t="s">
        <v>496</v>
      </c>
      <c r="C27" s="13" t="s">
        <v>152</v>
      </c>
      <c r="D27" s="38" t="n">
        <v>0.02</v>
      </c>
      <c r="E27" s="28" t="s">
        <v>497</v>
      </c>
    </row>
    <row r="28" customFormat="false" ht="15" hidden="false" customHeight="false" outlineLevel="0" collapsed="false">
      <c r="B28" s="12" t="s">
        <v>498</v>
      </c>
      <c r="C28" s="13" t="s">
        <v>152</v>
      </c>
      <c r="D28" s="38" t="n">
        <v>0.01</v>
      </c>
      <c r="E28" s="28" t="s">
        <v>499</v>
      </c>
    </row>
    <row r="29" customFormat="false" ht="32.8" hidden="false" customHeight="false" outlineLevel="0" collapsed="false">
      <c r="B29" s="12" t="s">
        <v>500</v>
      </c>
      <c r="C29" s="13" t="s">
        <v>130</v>
      </c>
      <c r="D29" s="17" t="s">
        <v>501</v>
      </c>
      <c r="E29" s="17" t="s">
        <v>502</v>
      </c>
    </row>
    <row r="30" customFormat="false" ht="15" hidden="false" customHeight="false" outlineLevel="0" collapsed="false">
      <c r="B30" s="26" t="s">
        <v>503</v>
      </c>
    </row>
    <row r="32" customFormat="false" ht="15" hidden="false" customHeight="false" outlineLevel="0" collapsed="false">
      <c r="B32" s="18" t="s">
        <v>504</v>
      </c>
      <c r="C32" s="19"/>
      <c r="D32" s="19"/>
      <c r="E32" s="19"/>
    </row>
    <row r="33" customFormat="false" ht="15" hidden="false" customHeight="false" outlineLevel="0" collapsed="false">
      <c r="B33" s="9"/>
      <c r="C33" s="10" t="s">
        <v>36</v>
      </c>
      <c r="D33" s="11" t="s">
        <v>413</v>
      </c>
      <c r="E33" s="11" t="s">
        <v>353</v>
      </c>
    </row>
    <row r="34" customFormat="false" ht="15" hidden="false" customHeight="false" outlineLevel="0" collapsed="false">
      <c r="B34" s="12" t="s">
        <v>505</v>
      </c>
      <c r="C34" s="13" t="s">
        <v>138</v>
      </c>
      <c r="D34" s="16" t="n">
        <f aca="false">D6</f>
        <v>2600</v>
      </c>
      <c r="E34" s="17" t="s">
        <v>506</v>
      </c>
    </row>
    <row r="35" customFormat="false" ht="22.35" hidden="false" customHeight="false" outlineLevel="0" collapsed="false">
      <c r="B35" s="12" t="s">
        <v>507</v>
      </c>
      <c r="C35" s="13" t="s">
        <v>138</v>
      </c>
      <c r="D35" s="16" t="n">
        <f aca="false">D34/D13</f>
        <v>3714.28571428571</v>
      </c>
      <c r="E35" s="17" t="s">
        <v>508</v>
      </c>
    </row>
    <row r="36" customFormat="false" ht="15" hidden="false" customHeight="false" outlineLevel="0" collapsed="false">
      <c r="B36" s="12" t="s">
        <v>509</v>
      </c>
      <c r="C36" s="13" t="s">
        <v>138</v>
      </c>
      <c r="D36" s="16" t="n">
        <f aca="false">D35-D34</f>
        <v>1114.28571428571</v>
      </c>
      <c r="E36" s="17" t="s">
        <v>510</v>
      </c>
    </row>
    <row r="37" customFormat="false" ht="15" hidden="false" customHeight="false" outlineLevel="0" collapsed="false">
      <c r="B37" s="12" t="s">
        <v>511</v>
      </c>
      <c r="C37" s="13" t="s">
        <v>138</v>
      </c>
      <c r="D37" s="16" t="n">
        <f aca="false">D18</f>
        <v>112.5</v>
      </c>
      <c r="E37" s="17" t="s">
        <v>512</v>
      </c>
    </row>
    <row r="38" customFormat="false" ht="15" hidden="false" customHeight="false" outlineLevel="0" collapsed="false">
      <c r="B38" s="12" t="s">
        <v>513</v>
      </c>
      <c r="C38" s="13" t="s">
        <v>138</v>
      </c>
      <c r="D38" s="16" t="n">
        <f aca="false">D37</f>
        <v>112.5</v>
      </c>
    </row>
    <row r="39" customFormat="false" ht="15" hidden="false" customHeight="false" outlineLevel="0" collapsed="false">
      <c r="B39" s="22" t="s">
        <v>514</v>
      </c>
      <c r="C39" s="13" t="s">
        <v>138</v>
      </c>
      <c r="D39" s="23" t="n">
        <f aca="false">D34+D36+D38</f>
        <v>3826.78571428571</v>
      </c>
    </row>
    <row r="40" customFormat="false" ht="15" hidden="false" customHeight="false" outlineLevel="0" collapsed="false">
      <c r="B40" s="22" t="s">
        <v>515</v>
      </c>
      <c r="C40" s="13" t="s">
        <v>138</v>
      </c>
      <c r="D40" s="23" t="n">
        <f aca="false">D35+D37</f>
        <v>3826.78571428571</v>
      </c>
    </row>
    <row r="41" customFormat="false" ht="15" hidden="false" customHeight="false" outlineLevel="0" collapsed="false">
      <c r="B41" s="12" t="s">
        <v>516</v>
      </c>
      <c r="C41" s="13" t="s">
        <v>138</v>
      </c>
      <c r="D41" s="27" t="n">
        <f aca="false">D39-D40</f>
        <v>0</v>
      </c>
    </row>
    <row r="42" customFormat="false" ht="15" hidden="false" customHeight="false" outlineLevel="0" collapsed="false">
      <c r="B42" s="26" t="s">
        <v>517</v>
      </c>
    </row>
    <row r="44" customFormat="false" ht="15" hidden="false" customHeight="false" outlineLevel="0" collapsed="false">
      <c r="B44" s="18" t="s">
        <v>518</v>
      </c>
      <c r="C44" s="19"/>
      <c r="D44" s="19"/>
      <c r="E44" s="19"/>
    </row>
    <row r="45" customFormat="false" ht="15" hidden="false" customHeight="false" outlineLevel="0" collapsed="false">
      <c r="B45" s="9"/>
      <c r="C45" s="10" t="s">
        <v>36</v>
      </c>
      <c r="D45" s="11" t="s">
        <v>413</v>
      </c>
      <c r="E45" s="11" t="s">
        <v>353</v>
      </c>
    </row>
    <row r="46" customFormat="false" ht="15" hidden="false" customHeight="false" outlineLevel="0" collapsed="false">
      <c r="B46" s="12" t="s">
        <v>519</v>
      </c>
      <c r="C46" s="13" t="s">
        <v>138</v>
      </c>
      <c r="D46" s="20" t="n">
        <v>250</v>
      </c>
      <c r="E46" s="28" t="s">
        <v>520</v>
      </c>
    </row>
    <row r="47" customFormat="false" ht="15" hidden="false" customHeight="false" outlineLevel="0" collapsed="false">
      <c r="B47" s="12" t="s">
        <v>521</v>
      </c>
      <c r="C47" s="13" t="s">
        <v>152</v>
      </c>
      <c r="D47" s="40" t="n">
        <f aca="false">D46/D6</f>
        <v>0.0961538461538462</v>
      </c>
    </row>
    <row r="48" customFormat="false" ht="15" hidden="false" customHeight="false" outlineLevel="0" collapsed="false">
      <c r="B48" s="12" t="s">
        <v>522</v>
      </c>
      <c r="C48" s="13" t="s">
        <v>138</v>
      </c>
      <c r="D48" s="16" t="n">
        <f aca="false">D46*D7/D6</f>
        <v>115.384615384615</v>
      </c>
      <c r="E48" s="17" t="s">
        <v>523</v>
      </c>
    </row>
    <row r="49" customFormat="false" ht="15" hidden="false" customHeight="false" outlineLevel="0" collapsed="false">
      <c r="B49" s="12" t="s">
        <v>524</v>
      </c>
      <c r="C49" s="13" t="s">
        <v>138</v>
      </c>
      <c r="D49" s="16" t="n">
        <f aca="false">D46-D48</f>
        <v>134.615384615385</v>
      </c>
    </row>
    <row r="50" customFormat="false" ht="15" hidden="false" customHeight="false" outlineLevel="0" collapsed="false">
      <c r="B50" s="12" t="s">
        <v>525</v>
      </c>
      <c r="C50" s="13" t="s">
        <v>138</v>
      </c>
      <c r="D50" s="27" t="n">
        <f aca="false">D48+D49-D46</f>
        <v>0</v>
      </c>
    </row>
    <row r="51" customFormat="false" ht="22.35" hidden="false" customHeight="false" outlineLevel="0" collapsed="false">
      <c r="B51" s="12" t="s">
        <v>526</v>
      </c>
      <c r="C51" s="13" t="s">
        <v>527</v>
      </c>
      <c r="D51" s="38" t="n">
        <v>0.995</v>
      </c>
      <c r="E51" s="28" t="s">
        <v>528</v>
      </c>
    </row>
    <row r="52" customFormat="false" ht="15" hidden="false" customHeight="false" outlineLevel="0" collapsed="false">
      <c r="B52" s="12" t="s">
        <v>529</v>
      </c>
      <c r="C52" s="13" t="s">
        <v>138</v>
      </c>
      <c r="D52" s="27" t="n">
        <f aca="false">(1-D51)*D46</f>
        <v>1.25</v>
      </c>
    </row>
    <row r="53" customFormat="false" ht="15" hidden="false" customHeight="false" outlineLevel="0" collapsed="false">
      <c r="B53" s="18" t="s">
        <v>530</v>
      </c>
      <c r="C53" s="19"/>
      <c r="D53" s="19"/>
      <c r="E53" s="19"/>
    </row>
    <row r="54" customFormat="false" ht="15" hidden="false" customHeight="false" outlineLevel="0" collapsed="false">
      <c r="B54" s="12" t="s">
        <v>531</v>
      </c>
      <c r="C54" s="13" t="s">
        <v>138</v>
      </c>
      <c r="D54" s="27" t="n">
        <f aca="false">D48-D52</f>
        <v>114.134615384615</v>
      </c>
    </row>
    <row r="55" customFormat="false" ht="15" hidden="false" customHeight="false" outlineLevel="0" collapsed="false">
      <c r="B55" s="12" t="s">
        <v>532</v>
      </c>
      <c r="C55" s="13" t="s">
        <v>138</v>
      </c>
      <c r="D55" s="27" t="n">
        <f aca="false">D52</f>
        <v>1.25</v>
      </c>
    </row>
    <row r="56" customFormat="false" ht="15" hidden="false" customHeight="false" outlineLevel="0" collapsed="false">
      <c r="B56" s="12" t="s">
        <v>533</v>
      </c>
      <c r="C56" s="13" t="s">
        <v>138</v>
      </c>
      <c r="D56" s="27" t="n">
        <f aca="false">D48</f>
        <v>115.384615384615</v>
      </c>
    </row>
    <row r="57" customFormat="false" ht="15" hidden="false" customHeight="false" outlineLevel="0" collapsed="false">
      <c r="B57" s="12" t="s">
        <v>516</v>
      </c>
      <c r="C57" s="13" t="s">
        <v>138</v>
      </c>
      <c r="D57" s="27" t="n">
        <f aca="false">D54+D55-D56</f>
        <v>0</v>
      </c>
    </row>
    <row r="58" customFormat="false" ht="15" hidden="false" customHeight="false" outlineLevel="0" collapsed="false">
      <c r="B58" s="12" t="s">
        <v>534</v>
      </c>
      <c r="C58" s="13" t="s">
        <v>124</v>
      </c>
      <c r="D58" s="14" t="n">
        <v>46318</v>
      </c>
      <c r="E58" s="28" t="s">
        <v>535</v>
      </c>
    </row>
    <row r="59" customFormat="false" ht="15" hidden="false" customHeight="false" outlineLevel="0" collapsed="false">
      <c r="B59" s="26" t="s">
        <v>536</v>
      </c>
    </row>
    <row r="61" customFormat="false" ht="15" hidden="false" customHeight="false" outlineLevel="0" collapsed="false">
      <c r="B61" s="18" t="s">
        <v>537</v>
      </c>
      <c r="C61" s="19"/>
      <c r="D61" s="19"/>
      <c r="E61" s="19"/>
    </row>
    <row r="62" customFormat="false" ht="15" hidden="false" customHeight="false" outlineLevel="0" collapsed="false">
      <c r="B62" s="12" t="s">
        <v>538</v>
      </c>
    </row>
    <row r="63" customFormat="false" ht="15" hidden="false" customHeight="false" outlineLevel="0" collapsed="false">
      <c r="B63" s="12" t="s">
        <v>539</v>
      </c>
    </row>
    <row r="64" customFormat="false" ht="15" hidden="false" customHeight="false" outlineLevel="0" collapsed="false">
      <c r="B64" s="12" t="s">
        <v>540</v>
      </c>
    </row>
    <row r="65" customFormat="false" ht="15" hidden="false" customHeight="false" outlineLevel="0" collapsed="false">
      <c r="B65" s="12" t="s">
        <v>541</v>
      </c>
    </row>
    <row r="66" customFormat="false" ht="15" hidden="false" customHeight="false" outlineLevel="0" collapsed="false">
      <c r="B66" s="12" t="s">
        <v>542</v>
      </c>
    </row>
    <row r="67" customFormat="false" ht="15" hidden="false" customHeight="false" outlineLevel="0" collapsed="false">
      <c r="B67" s="12" t="s">
        <v>543</v>
      </c>
    </row>
    <row r="68" customFormat="false" ht="15" hidden="false" customHeight="false" outlineLevel="0" collapsed="false">
      <c r="B68" s="12" t="s">
        <v>544</v>
      </c>
    </row>
    <row r="69" customFormat="false" ht="15" hidden="false" customHeight="false" outlineLevel="0" collapsed="false">
      <c r="B69" s="12" t="s">
        <v>545</v>
      </c>
    </row>
    <row r="70" customFormat="false" ht="15" hidden="false" customHeight="false" outlineLevel="0" collapsed="false">
      <c r="B70" s="12" t="s">
        <v>546</v>
      </c>
    </row>
    <row r="71" customFormat="false" ht="15" hidden="false" customHeight="false" outlineLevel="0" collapsed="false">
      <c r="B71" s="26" t="s">
        <v>547</v>
      </c>
    </row>
    <row r="72" customFormat="false" ht="15" hidden="false" customHeight="false" outlineLevel="0" collapsed="false">
      <c r="B72" s="26" t="s">
        <v>548</v>
      </c>
    </row>
    <row r="73" customFormat="false" ht="15" hidden="false" customHeight="false" outlineLevel="0" collapsed="false">
      <c r="B73" s="26" t="s">
        <v>549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9" min="4" style="0" width="12"/>
    <col collapsed="false" customWidth="true" hidden="false" outlineLevel="0" max="10" min="10" style="0" width="40"/>
  </cols>
  <sheetData>
    <row r="1" customFormat="false" ht="15" hidden="false" customHeight="false" outlineLevel="0" collapsed="false">
      <c r="B1" s="6" t="s">
        <v>550</v>
      </c>
    </row>
    <row r="2" customFormat="false" ht="15" hidden="false" customHeight="false" outlineLevel="0" collapsed="false">
      <c r="B2" s="2" t="s">
        <v>551</v>
      </c>
    </row>
    <row r="4" customFormat="false" ht="15" hidden="false" customHeight="false" outlineLevel="0" collapsed="false">
      <c r="B4" s="18" t="s">
        <v>552</v>
      </c>
      <c r="C4" s="19"/>
      <c r="D4" s="19"/>
      <c r="E4" s="19"/>
      <c r="F4" s="19"/>
      <c r="G4" s="19"/>
      <c r="H4" s="19"/>
      <c r="I4" s="19"/>
      <c r="J4" s="19"/>
    </row>
    <row r="5" customFormat="false" ht="15" hidden="false" customHeight="false" outlineLevel="0" collapsed="false">
      <c r="B5" s="9"/>
      <c r="C5" s="10" t="s">
        <v>36</v>
      </c>
      <c r="D5" s="11" t="s">
        <v>196</v>
      </c>
      <c r="E5" s="11" t="s">
        <v>197</v>
      </c>
    </row>
    <row r="6" customFormat="false" ht="53.7" hidden="false" customHeight="false" outlineLevel="0" collapsed="false">
      <c r="B6" s="12" t="s">
        <v>553</v>
      </c>
      <c r="C6" s="13" t="s">
        <v>205</v>
      </c>
      <c r="D6" s="20" t="n">
        <v>3</v>
      </c>
      <c r="E6" s="28" t="s">
        <v>554</v>
      </c>
    </row>
    <row r="7" customFormat="false" ht="43.25" hidden="false" customHeight="false" outlineLevel="0" collapsed="false">
      <c r="B7" s="12" t="s">
        <v>555</v>
      </c>
      <c r="C7" s="13" t="s">
        <v>205</v>
      </c>
      <c r="D7" s="20" t="n">
        <v>5</v>
      </c>
      <c r="E7" s="28" t="s">
        <v>556</v>
      </c>
    </row>
    <row r="8" customFormat="false" ht="32.8" hidden="false" customHeight="false" outlineLevel="0" collapsed="false">
      <c r="B8" s="12" t="s">
        <v>557</v>
      </c>
      <c r="C8" s="13" t="s">
        <v>558</v>
      </c>
      <c r="D8" s="15" t="n">
        <v>5</v>
      </c>
      <c r="E8" s="28" t="s">
        <v>559</v>
      </c>
    </row>
    <row r="9" customFormat="false" ht="32.8" hidden="false" customHeight="false" outlineLevel="0" collapsed="false">
      <c r="B9" s="12" t="s">
        <v>560</v>
      </c>
      <c r="C9" s="13" t="s">
        <v>205</v>
      </c>
      <c r="D9" s="20" t="n">
        <v>5</v>
      </c>
      <c r="E9" s="28" t="s">
        <v>206</v>
      </c>
    </row>
    <row r="10" customFormat="false" ht="15" hidden="false" customHeight="false" outlineLevel="0" collapsed="false">
      <c r="B10" s="12" t="s">
        <v>561</v>
      </c>
      <c r="C10" s="13" t="s">
        <v>130</v>
      </c>
      <c r="D10" s="17" t="s">
        <v>562</v>
      </c>
      <c r="E10" s="17" t="s">
        <v>215</v>
      </c>
    </row>
    <row r="11" customFormat="false" ht="32.8" hidden="false" customHeight="false" outlineLevel="0" collapsed="false">
      <c r="B11" s="12" t="s">
        <v>563</v>
      </c>
      <c r="C11" s="13" t="s">
        <v>564</v>
      </c>
      <c r="D11" s="15" t="n">
        <v>6</v>
      </c>
      <c r="E11" s="28" t="s">
        <v>565</v>
      </c>
    </row>
    <row r="12" customFormat="false" ht="15" hidden="false" customHeight="false" outlineLevel="0" collapsed="false">
      <c r="B12" s="26" t="s">
        <v>566</v>
      </c>
    </row>
    <row r="13" customFormat="false" ht="15" hidden="false" customHeight="false" outlineLevel="0" collapsed="false">
      <c r="B13" s="26" t="s">
        <v>567</v>
      </c>
    </row>
    <row r="15" customFormat="false" ht="15" hidden="false" customHeight="false" outlineLevel="0" collapsed="false">
      <c r="B15" s="18" t="s">
        <v>568</v>
      </c>
      <c r="C15" s="19"/>
      <c r="D15" s="19"/>
      <c r="E15" s="19"/>
      <c r="F15" s="19"/>
      <c r="G15" s="19"/>
      <c r="H15" s="19"/>
      <c r="I15" s="19"/>
      <c r="J15" s="19"/>
    </row>
    <row r="16" customFormat="false" ht="15" hidden="false" customHeight="false" outlineLevel="0" collapsed="false">
      <c r="B16" s="9"/>
      <c r="C16" s="10" t="s">
        <v>36</v>
      </c>
      <c r="D16" s="11" t="s">
        <v>569</v>
      </c>
      <c r="E16" s="11" t="s">
        <v>570</v>
      </c>
    </row>
    <row r="17" customFormat="false" ht="15" hidden="false" customHeight="false" outlineLevel="0" collapsed="false">
      <c r="B17" s="12" t="s">
        <v>47</v>
      </c>
      <c r="C17" s="13" t="s">
        <v>138</v>
      </c>
      <c r="D17" s="20" t="n">
        <v>103700</v>
      </c>
      <c r="E17" s="20" t="n">
        <v>60700</v>
      </c>
    </row>
    <row r="18" customFormat="false" ht="15" hidden="false" customHeight="false" outlineLevel="0" collapsed="false">
      <c r="B18" s="12" t="s">
        <v>571</v>
      </c>
      <c r="C18" s="13" t="s">
        <v>152</v>
      </c>
      <c r="D18" s="29" t="n">
        <v>0.41</v>
      </c>
      <c r="E18" s="29" t="n">
        <v>0.43</v>
      </c>
    </row>
    <row r="19" customFormat="false" ht="15" hidden="false" customHeight="false" outlineLevel="0" collapsed="false">
      <c r="B19" s="12" t="s">
        <v>572</v>
      </c>
      <c r="C19" s="13" t="s">
        <v>152</v>
      </c>
      <c r="D19" s="29" t="n">
        <v>0.39</v>
      </c>
      <c r="E19" s="29" t="n">
        <v>0.38</v>
      </c>
    </row>
    <row r="20" customFormat="false" ht="15" hidden="false" customHeight="false" outlineLevel="0" collapsed="false">
      <c r="B20" s="12" t="s">
        <v>573</v>
      </c>
      <c r="C20" s="13" t="s">
        <v>152</v>
      </c>
      <c r="D20" s="25" t="n">
        <f aca="false">1-D18-D19</f>
        <v>0.2</v>
      </c>
      <c r="E20" s="25" t="n">
        <f aca="false">1-E18-E19</f>
        <v>0.19</v>
      </c>
    </row>
    <row r="21" customFormat="false" ht="15" hidden="false" customHeight="false" outlineLevel="0" collapsed="false">
      <c r="B21" s="12" t="s">
        <v>574</v>
      </c>
      <c r="C21" s="13" t="s">
        <v>138</v>
      </c>
      <c r="D21" s="16" t="n">
        <f aca="false">D17*D18</f>
        <v>42517</v>
      </c>
      <c r="E21" s="16" t="n">
        <f aca="false">E17*E18</f>
        <v>26101</v>
      </c>
    </row>
    <row r="23" customFormat="false" ht="15" hidden="false" customHeight="false" outlineLevel="0" collapsed="false">
      <c r="B23" s="18" t="s">
        <v>575</v>
      </c>
      <c r="C23" s="19"/>
      <c r="D23" s="19"/>
      <c r="E23" s="19"/>
      <c r="F23" s="19"/>
      <c r="G23" s="19"/>
      <c r="H23" s="19"/>
      <c r="I23" s="19"/>
      <c r="J23" s="19"/>
    </row>
    <row r="24" customFormat="false" ht="15" hidden="false" customHeight="false" outlineLevel="0" collapsed="false">
      <c r="B24" s="9"/>
      <c r="C24" s="10" t="s">
        <v>36</v>
      </c>
      <c r="D24" s="11" t="s">
        <v>576</v>
      </c>
      <c r="E24" s="11" t="s">
        <v>577</v>
      </c>
      <c r="F24" s="11" t="s">
        <v>578</v>
      </c>
      <c r="G24" s="11" t="s">
        <v>233</v>
      </c>
      <c r="H24" s="11" t="s">
        <v>237</v>
      </c>
      <c r="I24" s="11" t="s">
        <v>579</v>
      </c>
    </row>
    <row r="25" customFormat="false" ht="15" hidden="false" customHeight="false" outlineLevel="0" collapsed="false">
      <c r="B25" s="12" t="s">
        <v>580</v>
      </c>
      <c r="C25" s="13" t="s">
        <v>152</v>
      </c>
      <c r="D25" s="29" t="n">
        <v>0.35</v>
      </c>
      <c r="E25" s="29" t="n">
        <v>0.62</v>
      </c>
      <c r="F25" s="29" t="n">
        <v>0.67</v>
      </c>
      <c r="G25" s="29" t="n">
        <v>0.71</v>
      </c>
      <c r="H25" s="29" t="n">
        <v>0.36</v>
      </c>
      <c r="I25" s="29" t="n">
        <v>0.4</v>
      </c>
    </row>
    <row r="26" customFormat="false" ht="15" hidden="false" customHeight="false" outlineLevel="0" collapsed="false">
      <c r="B26" s="12" t="s">
        <v>581</v>
      </c>
      <c r="C26" s="13" t="s">
        <v>152</v>
      </c>
      <c r="D26" s="29" t="n">
        <v>0.17</v>
      </c>
      <c r="E26" s="29" t="n">
        <v>0.15</v>
      </c>
      <c r="H26" s="29" t="n">
        <v>0.26</v>
      </c>
      <c r="I26" s="29" t="n">
        <v>0.23</v>
      </c>
    </row>
    <row r="27" customFormat="false" ht="15" hidden="false" customHeight="false" outlineLevel="0" collapsed="false">
      <c r="B27" s="12" t="s">
        <v>582</v>
      </c>
      <c r="C27" s="13" t="s">
        <v>152</v>
      </c>
      <c r="D27" s="29" t="n">
        <v>0.21</v>
      </c>
      <c r="H27" s="29" t="n">
        <v>0.1</v>
      </c>
    </row>
    <row r="28" customFormat="false" ht="15" hidden="false" customHeight="false" outlineLevel="0" collapsed="false">
      <c r="B28" s="26" t="s">
        <v>583</v>
      </c>
    </row>
    <row r="29" customFormat="false" ht="15" hidden="false" customHeight="false" outlineLevel="0" collapsed="false">
      <c r="B29" s="26" t="s">
        <v>584</v>
      </c>
    </row>
    <row r="31" customFormat="false" ht="15" hidden="false" customHeight="false" outlineLevel="0" collapsed="false">
      <c r="B31" s="18" t="s">
        <v>585</v>
      </c>
      <c r="C31" s="19"/>
      <c r="D31" s="19"/>
      <c r="E31" s="19"/>
      <c r="F31" s="19"/>
      <c r="G31" s="19"/>
      <c r="H31" s="19"/>
      <c r="I31" s="19"/>
      <c r="J31" s="19"/>
    </row>
    <row r="32" customFormat="false" ht="15" hidden="false" customHeight="false" outlineLevel="0" collapsed="false">
      <c r="B32" s="9"/>
      <c r="C32" s="10" t="s">
        <v>36</v>
      </c>
      <c r="D32" s="11" t="s">
        <v>196</v>
      </c>
      <c r="E32" s="11" t="s">
        <v>197</v>
      </c>
    </row>
    <row r="33" customFormat="false" ht="15" hidden="false" customHeight="false" outlineLevel="0" collapsed="false">
      <c r="B33" s="12" t="s">
        <v>586</v>
      </c>
      <c r="C33" s="13" t="s">
        <v>205</v>
      </c>
      <c r="D33" s="15" t="n">
        <v>6</v>
      </c>
      <c r="E33" s="28" t="s">
        <v>215</v>
      </c>
    </row>
    <row r="34" customFormat="false" ht="43.25" hidden="false" customHeight="false" outlineLevel="0" collapsed="false">
      <c r="B34" s="12" t="s">
        <v>587</v>
      </c>
      <c r="C34" s="13" t="s">
        <v>205</v>
      </c>
      <c r="D34" s="15" t="n">
        <v>6</v>
      </c>
      <c r="E34" s="28" t="s">
        <v>588</v>
      </c>
    </row>
    <row r="35" customFormat="false" ht="32.8" hidden="false" customHeight="false" outlineLevel="0" collapsed="false">
      <c r="B35" s="12" t="s">
        <v>589</v>
      </c>
      <c r="C35" s="13" t="s">
        <v>130</v>
      </c>
      <c r="D35" s="17" t="s">
        <v>590</v>
      </c>
      <c r="E35" s="17" t="s">
        <v>591</v>
      </c>
    </row>
    <row r="36" customFormat="false" ht="15" hidden="false" customHeight="false" outlineLevel="0" collapsed="false">
      <c r="B36" s="12" t="s">
        <v>592</v>
      </c>
      <c r="C36" s="13" t="s">
        <v>138</v>
      </c>
      <c r="D36" s="20" t="n">
        <v>33823</v>
      </c>
      <c r="E36" s="28" t="s">
        <v>219</v>
      </c>
    </row>
    <row r="37" customFormat="false" ht="15" hidden="false" customHeight="false" outlineLevel="0" collapsed="false">
      <c r="B37" s="12" t="s">
        <v>216</v>
      </c>
      <c r="C37" s="13" t="s">
        <v>152</v>
      </c>
      <c r="D37" s="29" t="n">
        <v>0.88</v>
      </c>
      <c r="E37" s="28" t="s">
        <v>217</v>
      </c>
    </row>
    <row r="38" customFormat="false" ht="15" hidden="false" customHeight="false" outlineLevel="0" collapsed="false">
      <c r="B38" s="26" t="s">
        <v>593</v>
      </c>
    </row>
    <row r="39" customFormat="false" ht="15" hidden="false" customHeight="false" outlineLevel="0" collapsed="false">
      <c r="B39" s="26" t="s">
        <v>594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7" min="5" style="0" width="13"/>
    <col collapsed="false" customWidth="true" hidden="false" outlineLevel="0" max="8" min="8" style="0" width="22"/>
    <col collapsed="false" customWidth="true" hidden="false" outlineLevel="0" max="9" min="9" style="0" width="40"/>
  </cols>
  <sheetData>
    <row r="1" customFormat="false" ht="15" hidden="false" customHeight="false" outlineLevel="0" collapsed="false">
      <c r="B1" s="6" t="s">
        <v>595</v>
      </c>
    </row>
    <row r="2" customFormat="false" ht="15" hidden="false" customHeight="false" outlineLevel="0" collapsed="false">
      <c r="B2" s="2" t="s">
        <v>596</v>
      </c>
    </row>
    <row r="4" customFormat="false" ht="15" hidden="false" customHeight="false" outlineLevel="0" collapsed="false">
      <c r="B4" s="18" t="s">
        <v>597</v>
      </c>
      <c r="C4" s="19"/>
      <c r="D4" s="19"/>
      <c r="E4" s="19"/>
      <c r="F4" s="19"/>
      <c r="G4" s="19"/>
      <c r="H4" s="19"/>
      <c r="I4" s="19"/>
    </row>
    <row r="5" customFormat="false" ht="15" hidden="false" customHeight="false" outlineLevel="0" collapsed="false">
      <c r="B5" s="9"/>
      <c r="C5" s="10" t="s">
        <v>36</v>
      </c>
      <c r="D5" s="11" t="s">
        <v>598</v>
      </c>
      <c r="E5" s="11" t="s">
        <v>599</v>
      </c>
      <c r="F5" s="11"/>
      <c r="G5" s="11" t="s">
        <v>351</v>
      </c>
      <c r="H5" s="11" t="s">
        <v>600</v>
      </c>
      <c r="I5" s="11" t="s">
        <v>197</v>
      </c>
    </row>
    <row r="6" customFormat="false" ht="53.7" hidden="false" customHeight="false" outlineLevel="0" collapsed="false">
      <c r="B6" s="12" t="s">
        <v>601</v>
      </c>
      <c r="C6" s="13" t="s">
        <v>130</v>
      </c>
      <c r="D6" s="17" t="s">
        <v>602</v>
      </c>
      <c r="E6" s="17" t="s">
        <v>603</v>
      </c>
      <c r="G6" s="17" t="s">
        <v>395</v>
      </c>
      <c r="H6" s="17" t="s">
        <v>604</v>
      </c>
      <c r="I6" s="17" t="s">
        <v>605</v>
      </c>
    </row>
    <row r="7" customFormat="false" ht="74.6" hidden="false" customHeight="false" outlineLevel="0" collapsed="false">
      <c r="B7" s="12" t="s">
        <v>606</v>
      </c>
      <c r="C7" s="13" t="s">
        <v>130</v>
      </c>
      <c r="D7" s="17" t="s">
        <v>607</v>
      </c>
      <c r="E7" s="17" t="s">
        <v>608</v>
      </c>
      <c r="G7" s="17" t="s">
        <v>609</v>
      </c>
      <c r="H7" s="17" t="s">
        <v>610</v>
      </c>
      <c r="I7" s="17" t="s">
        <v>611</v>
      </c>
    </row>
    <row r="8" customFormat="false" ht="64.15" hidden="false" customHeight="false" outlineLevel="0" collapsed="false">
      <c r="B8" s="12" t="s">
        <v>612</v>
      </c>
      <c r="C8" s="13" t="s">
        <v>130</v>
      </c>
      <c r="D8" s="17" t="s">
        <v>613</v>
      </c>
      <c r="E8" s="17" t="s">
        <v>614</v>
      </c>
      <c r="G8" s="17" t="s">
        <v>615</v>
      </c>
      <c r="H8" s="17" t="s">
        <v>616</v>
      </c>
      <c r="I8" s="17" t="s">
        <v>76</v>
      </c>
    </row>
    <row r="10" customFormat="false" ht="15" hidden="false" customHeight="false" outlineLevel="0" collapsed="false">
      <c r="B10" s="18" t="s">
        <v>617</v>
      </c>
      <c r="C10" s="19"/>
      <c r="D10" s="19"/>
      <c r="E10" s="19"/>
      <c r="F10" s="19"/>
      <c r="G10" s="19"/>
      <c r="H10" s="19"/>
      <c r="I10" s="19"/>
    </row>
    <row r="11" customFormat="false" ht="22.35" hidden="false" customHeight="false" outlineLevel="0" collapsed="false">
      <c r="B11" s="9"/>
      <c r="C11" s="10" t="s">
        <v>36</v>
      </c>
      <c r="D11" s="11" t="s">
        <v>618</v>
      </c>
      <c r="E11" s="11" t="s">
        <v>619</v>
      </c>
      <c r="F11" s="11" t="s">
        <v>620</v>
      </c>
      <c r="G11" s="11" t="s">
        <v>621</v>
      </c>
      <c r="H11" s="11" t="s">
        <v>351</v>
      </c>
      <c r="I11" s="11" t="s">
        <v>197</v>
      </c>
    </row>
    <row r="12" customFormat="false" ht="15" hidden="false" customHeight="false" outlineLevel="0" collapsed="false">
      <c r="B12" s="12" t="s">
        <v>622</v>
      </c>
      <c r="C12" s="13" t="s">
        <v>623</v>
      </c>
      <c r="D12" s="14" t="n">
        <v>46303</v>
      </c>
      <c r="E12" s="41" t="n">
        <v>0.0925</v>
      </c>
      <c r="F12" s="42" t="n">
        <v>92.03</v>
      </c>
      <c r="G12" s="41" t="n">
        <v>0.12</v>
      </c>
      <c r="H12" s="28" t="s">
        <v>624</v>
      </c>
      <c r="I12" s="28" t="s">
        <v>90</v>
      </c>
    </row>
    <row r="13" customFormat="false" ht="15" hidden="false" customHeight="false" outlineLevel="0" collapsed="false">
      <c r="B13" s="12" t="s">
        <v>625</v>
      </c>
      <c r="C13" s="13" t="s">
        <v>623</v>
      </c>
      <c r="D13" s="14" t="n">
        <v>46304</v>
      </c>
      <c r="E13" s="41" t="n">
        <v>0.0925</v>
      </c>
      <c r="F13" s="42" t="n">
        <v>93.702</v>
      </c>
      <c r="G13" s="41" t="n">
        <v>0.114</v>
      </c>
      <c r="H13" s="28" t="s">
        <v>624</v>
      </c>
      <c r="I13" s="28" t="s">
        <v>92</v>
      </c>
    </row>
    <row r="14" customFormat="false" ht="15" hidden="false" customHeight="false" outlineLevel="0" collapsed="false">
      <c r="B14" s="12" t="s">
        <v>626</v>
      </c>
      <c r="C14" s="13" t="s">
        <v>623</v>
      </c>
      <c r="D14" s="14" t="n">
        <v>46256</v>
      </c>
      <c r="E14" s="41" t="n">
        <v>0.0925</v>
      </c>
      <c r="F14" s="42" t="n">
        <v>94.203</v>
      </c>
      <c r="G14" s="41" t="n">
        <v>0.11167</v>
      </c>
      <c r="H14" s="28" t="s">
        <v>624</v>
      </c>
      <c r="I14" s="28" t="s">
        <v>92</v>
      </c>
    </row>
    <row r="15" customFormat="false" ht="15" hidden="false" customHeight="false" outlineLevel="0" collapsed="false">
      <c r="B15" s="12" t="s">
        <v>380</v>
      </c>
      <c r="C15" s="13" t="s">
        <v>623</v>
      </c>
      <c r="D15" s="14" t="n">
        <v>46303</v>
      </c>
      <c r="E15" s="41" t="n">
        <v>0.09</v>
      </c>
      <c r="F15" s="42" t="n">
        <v>86.76</v>
      </c>
      <c r="G15" s="41" t="n">
        <v>0.1311</v>
      </c>
      <c r="H15" s="28" t="s">
        <v>381</v>
      </c>
      <c r="I15" s="28" t="s">
        <v>90</v>
      </c>
    </row>
    <row r="16" customFormat="false" ht="15" hidden="false" customHeight="false" outlineLevel="0" collapsed="false">
      <c r="B16" s="12" t="s">
        <v>382</v>
      </c>
      <c r="C16" s="13" t="s">
        <v>623</v>
      </c>
      <c r="D16" s="14" t="n">
        <v>46303</v>
      </c>
      <c r="E16" s="41" t="n">
        <v>0.0975</v>
      </c>
      <c r="F16" s="42" t="n">
        <v>85.44</v>
      </c>
      <c r="G16" s="41" t="n">
        <v>0.139</v>
      </c>
      <c r="H16" s="28" t="s">
        <v>383</v>
      </c>
      <c r="I16" s="28" t="s">
        <v>90</v>
      </c>
    </row>
    <row r="17" customFormat="false" ht="15" hidden="false" customHeight="false" outlineLevel="0" collapsed="false">
      <c r="B17" s="12" t="s">
        <v>385</v>
      </c>
      <c r="C17" s="13" t="s">
        <v>623</v>
      </c>
      <c r="D17" s="14" t="n">
        <v>46303</v>
      </c>
      <c r="E17" s="41" t="n">
        <v>0.09625</v>
      </c>
      <c r="F17" s="42" t="n">
        <v>82.51</v>
      </c>
      <c r="G17" s="41" t="n">
        <v>0.1414</v>
      </c>
      <c r="H17" s="28" t="s">
        <v>386</v>
      </c>
      <c r="I17" s="28" t="s">
        <v>90</v>
      </c>
    </row>
    <row r="18" customFormat="false" ht="15" hidden="false" customHeight="false" outlineLevel="0" collapsed="false">
      <c r="B18" s="12" t="s">
        <v>627</v>
      </c>
      <c r="C18" s="13" t="s">
        <v>628</v>
      </c>
      <c r="D18" s="14" t="n">
        <v>46303</v>
      </c>
      <c r="E18" s="41" t="n">
        <v>0.085</v>
      </c>
      <c r="F18" s="42" t="n">
        <v>83.49</v>
      </c>
      <c r="G18" s="41" t="n">
        <v>0.1254</v>
      </c>
      <c r="H18" s="28" t="s">
        <v>386</v>
      </c>
      <c r="I18" s="28" t="s">
        <v>90</v>
      </c>
    </row>
    <row r="19" customFormat="false" ht="15" hidden="false" customHeight="false" outlineLevel="0" collapsed="false">
      <c r="B19" s="12" t="s">
        <v>629</v>
      </c>
      <c r="C19" s="13" t="s">
        <v>630</v>
      </c>
      <c r="D19" s="14" t="n">
        <v>46303</v>
      </c>
      <c r="E19" s="41" t="n">
        <v>0.0175</v>
      </c>
      <c r="F19" s="42" t="n">
        <v>95.79</v>
      </c>
      <c r="G19" s="43"/>
      <c r="H19" s="28" t="s">
        <v>390</v>
      </c>
      <c r="I19" s="28" t="s">
        <v>90</v>
      </c>
    </row>
    <row r="20" customFormat="false" ht="15" hidden="false" customHeight="false" outlineLevel="0" collapsed="false">
      <c r="B20" s="12" t="s">
        <v>631</v>
      </c>
      <c r="C20" s="13" t="s">
        <v>630</v>
      </c>
      <c r="D20" s="14" t="n">
        <v>46303</v>
      </c>
      <c r="E20" s="41" t="n">
        <v>0.0175</v>
      </c>
      <c r="F20" s="42" t="n">
        <v>87.04</v>
      </c>
      <c r="G20" s="43"/>
      <c r="H20" s="28" t="s">
        <v>393</v>
      </c>
      <c r="I20" s="28" t="s">
        <v>90</v>
      </c>
    </row>
    <row r="21" customFormat="false" ht="15" hidden="false" customHeight="false" outlineLevel="0" collapsed="false">
      <c r="B21" s="12" t="s">
        <v>632</v>
      </c>
      <c r="C21" s="13" t="s">
        <v>630</v>
      </c>
      <c r="D21" s="14" t="n">
        <v>46303</v>
      </c>
      <c r="E21" s="41" t="n">
        <v>0.02875</v>
      </c>
      <c r="F21" s="42" t="n">
        <v>101.77</v>
      </c>
      <c r="G21" s="43"/>
      <c r="H21" s="28" t="s">
        <v>633</v>
      </c>
      <c r="I21" s="28" t="s">
        <v>90</v>
      </c>
    </row>
    <row r="22" customFormat="false" ht="15" hidden="false" customHeight="false" outlineLevel="0" collapsed="false">
      <c r="B22" s="26" t="s">
        <v>634</v>
      </c>
    </row>
    <row r="24" customFormat="false" ht="15" hidden="false" customHeight="false" outlineLevel="0" collapsed="false">
      <c r="B24" s="18" t="s">
        <v>635</v>
      </c>
      <c r="C24" s="19"/>
      <c r="D24" s="19"/>
      <c r="E24" s="19"/>
      <c r="F24" s="19"/>
      <c r="G24" s="19"/>
      <c r="H24" s="19"/>
      <c r="I24" s="19"/>
    </row>
    <row r="25" customFormat="false" ht="15" hidden="false" customHeight="false" outlineLevel="0" collapsed="false">
      <c r="B25" s="9"/>
      <c r="C25" s="10" t="s">
        <v>36</v>
      </c>
      <c r="D25" s="11" t="s">
        <v>600</v>
      </c>
      <c r="E25" s="11" t="s">
        <v>636</v>
      </c>
      <c r="F25" s="11"/>
      <c r="G25" s="11"/>
      <c r="H25" s="11" t="s">
        <v>197</v>
      </c>
    </row>
    <row r="26" customFormat="false" ht="22.35" hidden="false" customHeight="false" outlineLevel="0" collapsed="false">
      <c r="B26" s="12" t="s">
        <v>637</v>
      </c>
      <c r="C26" s="13" t="s">
        <v>130</v>
      </c>
      <c r="D26" s="17" t="s">
        <v>638</v>
      </c>
      <c r="E26" s="17" t="s">
        <v>639</v>
      </c>
      <c r="H26" s="17" t="s">
        <v>640</v>
      </c>
    </row>
    <row r="27" customFormat="false" ht="15" hidden="false" customHeight="false" outlineLevel="0" collapsed="false">
      <c r="B27" s="12" t="s">
        <v>641</v>
      </c>
      <c r="C27" s="13" t="s">
        <v>130</v>
      </c>
      <c r="D27" s="17" t="s">
        <v>642</v>
      </c>
      <c r="E27" s="17" t="s">
        <v>375</v>
      </c>
      <c r="H27" s="17" t="s">
        <v>643</v>
      </c>
    </row>
    <row r="28" customFormat="false" ht="22.35" hidden="false" customHeight="false" outlineLevel="0" collapsed="false">
      <c r="B28" s="12" t="s">
        <v>644</v>
      </c>
      <c r="C28" s="13" t="s">
        <v>130</v>
      </c>
      <c r="D28" s="17" t="s">
        <v>645</v>
      </c>
      <c r="E28" s="17" t="s">
        <v>646</v>
      </c>
      <c r="H28" s="17" t="s">
        <v>94</v>
      </c>
    </row>
    <row r="29" customFormat="false" ht="15" hidden="false" customHeight="false" outlineLevel="0" collapsed="false">
      <c r="B29" s="12" t="s">
        <v>647</v>
      </c>
      <c r="C29" s="13" t="s">
        <v>130</v>
      </c>
      <c r="D29" s="17" t="s">
        <v>648</v>
      </c>
      <c r="E29" s="17" t="s">
        <v>375</v>
      </c>
      <c r="H29" s="17" t="s">
        <v>94</v>
      </c>
    </row>
    <row r="30" customFormat="false" ht="22.35" hidden="false" customHeight="false" outlineLevel="0" collapsed="false">
      <c r="B30" s="12" t="s">
        <v>649</v>
      </c>
      <c r="C30" s="13" t="s">
        <v>130</v>
      </c>
      <c r="D30" s="17" t="s">
        <v>650</v>
      </c>
      <c r="E30" s="17" t="s">
        <v>651</v>
      </c>
      <c r="H30" s="17" t="s">
        <v>94</v>
      </c>
    </row>
    <row r="31" customFormat="false" ht="22.35" hidden="false" customHeight="false" outlineLevel="0" collapsed="false">
      <c r="B31" s="12" t="s">
        <v>652</v>
      </c>
      <c r="C31" s="13" t="s">
        <v>130</v>
      </c>
      <c r="D31" s="17" t="s">
        <v>616</v>
      </c>
      <c r="E31" s="17" t="s">
        <v>613</v>
      </c>
      <c r="H31" s="17" t="s">
        <v>653</v>
      </c>
    </row>
    <row r="33" customFormat="false" ht="15" hidden="false" customHeight="false" outlineLevel="0" collapsed="false">
      <c r="B33" s="18" t="s">
        <v>654</v>
      </c>
      <c r="C33" s="19"/>
      <c r="D33" s="19"/>
      <c r="E33" s="19"/>
      <c r="F33" s="19"/>
      <c r="G33" s="19"/>
      <c r="H33" s="19"/>
      <c r="I33" s="19"/>
    </row>
    <row r="34" customFormat="false" ht="15" hidden="false" customHeight="false" outlineLevel="0" collapsed="false">
      <c r="B34" s="9"/>
      <c r="C34" s="10" t="s">
        <v>36</v>
      </c>
      <c r="D34" s="11" t="s">
        <v>196</v>
      </c>
      <c r="E34" s="11" t="s">
        <v>618</v>
      </c>
      <c r="F34" s="11"/>
      <c r="G34" s="11"/>
      <c r="H34" s="11" t="s">
        <v>655</v>
      </c>
    </row>
    <row r="35" customFormat="false" ht="15" hidden="false" customHeight="false" outlineLevel="0" collapsed="false">
      <c r="B35" s="12" t="s">
        <v>656</v>
      </c>
      <c r="C35" s="13" t="s">
        <v>657</v>
      </c>
      <c r="D35" s="15" t="n">
        <v>412</v>
      </c>
      <c r="E35" s="28" t="s">
        <v>658</v>
      </c>
      <c r="H35" s="28" t="s">
        <v>659</v>
      </c>
    </row>
    <row r="36" customFormat="false" ht="15" hidden="false" customHeight="false" outlineLevel="0" collapsed="false">
      <c r="B36" s="12" t="s">
        <v>660</v>
      </c>
      <c r="C36" s="13" t="s">
        <v>657</v>
      </c>
      <c r="D36" s="28" t="s">
        <v>661</v>
      </c>
      <c r="E36" s="28" t="s">
        <v>662</v>
      </c>
      <c r="H36" s="28" t="s">
        <v>663</v>
      </c>
    </row>
    <row r="37" customFormat="false" ht="32.8" hidden="false" customHeight="false" outlineLevel="0" collapsed="false">
      <c r="B37" s="12" t="s">
        <v>664</v>
      </c>
      <c r="C37" s="13" t="s">
        <v>657</v>
      </c>
      <c r="D37" s="15" t="n">
        <v>178</v>
      </c>
      <c r="E37" s="28" t="s">
        <v>665</v>
      </c>
      <c r="H37" s="28" t="s">
        <v>666</v>
      </c>
    </row>
    <row r="38" customFormat="false" ht="15" hidden="false" customHeight="false" outlineLevel="0" collapsed="false">
      <c r="B38" s="12" t="s">
        <v>667</v>
      </c>
      <c r="C38" s="13" t="s">
        <v>657</v>
      </c>
      <c r="D38" s="15" t="n">
        <v>166</v>
      </c>
      <c r="E38" s="28" t="s">
        <v>668</v>
      </c>
      <c r="H38" s="28" t="s">
        <v>669</v>
      </c>
    </row>
    <row r="39" customFormat="false" ht="15" hidden="false" customHeight="false" outlineLevel="0" collapsed="false">
      <c r="B39" s="12" t="s">
        <v>670</v>
      </c>
      <c r="C39" s="13" t="s">
        <v>657</v>
      </c>
      <c r="D39" s="15" t="n">
        <v>522</v>
      </c>
      <c r="E39" s="28" t="s">
        <v>665</v>
      </c>
      <c r="H39" s="28" t="s">
        <v>669</v>
      </c>
    </row>
    <row r="40" customFormat="false" ht="15" hidden="false" customHeight="false" outlineLevel="0" collapsed="false">
      <c r="B40" s="26" t="s">
        <v>671</v>
      </c>
    </row>
    <row r="42" customFormat="false" ht="15" hidden="false" customHeight="false" outlineLevel="0" collapsed="false">
      <c r="B42" s="18" t="s">
        <v>672</v>
      </c>
      <c r="C42" s="19"/>
      <c r="D42" s="19"/>
      <c r="E42" s="19"/>
      <c r="F42" s="19"/>
      <c r="G42" s="19"/>
      <c r="H42" s="19"/>
      <c r="I42" s="19"/>
    </row>
    <row r="43" customFormat="false" ht="15" hidden="false" customHeight="false" outlineLevel="0" collapsed="false">
      <c r="B43" s="9"/>
      <c r="C43" s="10" t="s">
        <v>36</v>
      </c>
      <c r="D43" s="11" t="s">
        <v>636</v>
      </c>
      <c r="E43" s="11" t="s">
        <v>673</v>
      </c>
      <c r="F43" s="11"/>
      <c r="G43" s="11"/>
      <c r="H43" s="11" t="s">
        <v>197</v>
      </c>
    </row>
    <row r="44" customFormat="false" ht="15" hidden="false" customHeight="false" outlineLevel="0" collapsed="false">
      <c r="B44" s="12" t="s">
        <v>674</v>
      </c>
      <c r="C44" s="13" t="s">
        <v>152</v>
      </c>
      <c r="D44" s="14" t="n">
        <v>46304</v>
      </c>
      <c r="E44" s="44" t="n">
        <v>0.039249</v>
      </c>
      <c r="H44" s="28" t="s">
        <v>82</v>
      </c>
    </row>
    <row r="45" customFormat="false" ht="15" hidden="false" customHeight="false" outlineLevel="0" collapsed="false">
      <c r="B45" s="12" t="s">
        <v>675</v>
      </c>
      <c r="C45" s="13" t="s">
        <v>152</v>
      </c>
      <c r="D45" s="14" t="n">
        <v>46304</v>
      </c>
      <c r="E45" s="44" t="n">
        <v>0.0403887</v>
      </c>
      <c r="H45" s="28" t="s">
        <v>82</v>
      </c>
    </row>
    <row r="46" customFormat="false" ht="15" hidden="false" customHeight="false" outlineLevel="0" collapsed="false">
      <c r="B46" s="12" t="s">
        <v>676</v>
      </c>
      <c r="C46" s="13" t="s">
        <v>152</v>
      </c>
      <c r="D46" s="14" t="n">
        <v>46303</v>
      </c>
      <c r="E46" s="45" t="n">
        <v>0.0387</v>
      </c>
      <c r="H46" s="28" t="s">
        <v>84</v>
      </c>
    </row>
    <row r="47" customFormat="false" ht="15" hidden="false" customHeight="false" outlineLevel="0" collapsed="false">
      <c r="B47" s="12" t="s">
        <v>677</v>
      </c>
      <c r="C47" s="13" t="s">
        <v>152</v>
      </c>
      <c r="D47" s="14" t="n">
        <v>46281</v>
      </c>
      <c r="E47" s="45" t="n">
        <v>0.0375</v>
      </c>
      <c r="H47" s="28" t="s">
        <v>86</v>
      </c>
    </row>
    <row r="48" customFormat="false" ht="15" hidden="false" customHeight="false" outlineLevel="0" collapsed="false">
      <c r="B48" s="12" t="s">
        <v>678</v>
      </c>
      <c r="C48" s="13" t="s">
        <v>152</v>
      </c>
      <c r="D48" s="14" t="n">
        <v>46281</v>
      </c>
      <c r="E48" s="45" t="n">
        <v>0.04</v>
      </c>
      <c r="H48" s="28" t="s">
        <v>86</v>
      </c>
    </row>
    <row r="49" customFormat="false" ht="15" hidden="false" customHeight="false" outlineLevel="0" collapsed="false">
      <c r="B49" s="12" t="s">
        <v>679</v>
      </c>
      <c r="C49" s="13" t="s">
        <v>152</v>
      </c>
      <c r="D49" s="14" t="n">
        <v>46303</v>
      </c>
      <c r="E49" s="45" t="n">
        <v>0.0414</v>
      </c>
      <c r="H49" s="28" t="s">
        <v>88</v>
      </c>
    </row>
    <row r="50" customFormat="false" ht="15" hidden="false" customHeight="false" outlineLevel="0" collapsed="false">
      <c r="B50" s="12" t="s">
        <v>680</v>
      </c>
      <c r="C50" s="13" t="s">
        <v>152</v>
      </c>
      <c r="D50" s="14" t="n">
        <v>46303</v>
      </c>
      <c r="E50" s="45" t="n">
        <v>0.0485</v>
      </c>
      <c r="H50" s="28" t="s">
        <v>88</v>
      </c>
    </row>
    <row r="51" customFormat="false" ht="15" hidden="false" customHeight="false" outlineLevel="0" collapsed="false">
      <c r="B51" s="12" t="s">
        <v>681</v>
      </c>
      <c r="C51" s="13" t="s">
        <v>152</v>
      </c>
      <c r="D51" s="14" t="n">
        <v>46303</v>
      </c>
      <c r="E51" s="45" t="n">
        <v>0.0499</v>
      </c>
      <c r="H51" s="28" t="s">
        <v>88</v>
      </c>
    </row>
    <row r="52" customFormat="false" ht="15" hidden="false" customHeight="false" outlineLevel="0" collapsed="false">
      <c r="B52" s="12" t="s">
        <v>680</v>
      </c>
      <c r="C52" s="13" t="s">
        <v>152</v>
      </c>
      <c r="D52" s="14" t="n">
        <v>46304</v>
      </c>
      <c r="E52" s="45" t="n">
        <v>0.0489</v>
      </c>
      <c r="H52" s="28" t="s">
        <v>88</v>
      </c>
    </row>
    <row r="53" customFormat="false" ht="15" hidden="false" customHeight="false" outlineLevel="0" collapsed="false">
      <c r="B53" s="12" t="s">
        <v>681</v>
      </c>
      <c r="C53" s="13" t="s">
        <v>152</v>
      </c>
      <c r="D53" s="14" t="n">
        <v>46304</v>
      </c>
      <c r="E53" s="45" t="n">
        <v>0.0502</v>
      </c>
      <c r="H53" s="28" t="s">
        <v>88</v>
      </c>
    </row>
    <row r="54" customFormat="false" ht="22.35" hidden="false" customHeight="false" outlineLevel="0" collapsed="false">
      <c r="B54" s="12" t="s">
        <v>682</v>
      </c>
      <c r="C54" s="13" t="s">
        <v>657</v>
      </c>
      <c r="D54" s="46"/>
      <c r="E54" s="15" t="n">
        <v>100</v>
      </c>
      <c r="H54" s="28" t="s">
        <v>683</v>
      </c>
    </row>
    <row r="55" customFormat="false" ht="15" hidden="false" customHeight="false" outlineLevel="0" collapsed="false">
      <c r="B55" s="26" t="s">
        <v>684</v>
      </c>
    </row>
    <row r="56" customFormat="false" ht="15" hidden="false" customHeight="false" outlineLevel="0" collapsed="false">
      <c r="B56" s="26" t="s">
        <v>685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26"/>
    <col collapsed="false" customWidth="true" hidden="false" outlineLevel="0" max="6" min="6" style="0" width="8"/>
    <col collapsed="false" customWidth="true" hidden="false" outlineLevel="0" max="7" min="7" style="0" width="44"/>
  </cols>
  <sheetData>
    <row r="1" customFormat="false" ht="15" hidden="false" customHeight="false" outlineLevel="0" collapsed="false">
      <c r="B1" s="6" t="s">
        <v>686</v>
      </c>
    </row>
    <row r="2" customFormat="false" ht="15" hidden="false" customHeight="false" outlineLevel="0" collapsed="false">
      <c r="B2" s="2" t="s">
        <v>687</v>
      </c>
    </row>
    <row r="4" customFormat="false" ht="15" hidden="false" customHeight="false" outlineLevel="0" collapsed="false">
      <c r="B4" s="9"/>
      <c r="C4" s="10" t="s">
        <v>36</v>
      </c>
      <c r="D4" s="11" t="s">
        <v>196</v>
      </c>
      <c r="E4" s="11" t="s">
        <v>618</v>
      </c>
      <c r="F4" s="11" t="s">
        <v>197</v>
      </c>
      <c r="G4" s="11" t="s">
        <v>688</v>
      </c>
    </row>
    <row r="5" customFormat="false" ht="15" hidden="false" customHeight="false" outlineLevel="0" collapsed="false">
      <c r="B5" s="12" t="s">
        <v>689</v>
      </c>
      <c r="C5" s="13" t="s">
        <v>690</v>
      </c>
      <c r="D5" s="47" t="n">
        <v>2.65</v>
      </c>
      <c r="E5" s="28" t="s">
        <v>691</v>
      </c>
      <c r="F5" s="28" t="s">
        <v>100</v>
      </c>
      <c r="G5" s="28" t="s">
        <v>692</v>
      </c>
    </row>
    <row r="6" customFormat="false" ht="22.35" hidden="false" customHeight="false" outlineLevel="0" collapsed="false">
      <c r="B6" s="12" t="s">
        <v>693</v>
      </c>
      <c r="C6" s="13" t="s">
        <v>690</v>
      </c>
      <c r="D6" s="47" t="n">
        <v>2.87</v>
      </c>
      <c r="E6" s="28" t="s">
        <v>694</v>
      </c>
      <c r="F6" s="28" t="s">
        <v>100</v>
      </c>
      <c r="G6" s="28" t="s">
        <v>695</v>
      </c>
    </row>
    <row r="7" customFormat="false" ht="15" hidden="false" customHeight="false" outlineLevel="0" collapsed="false">
      <c r="B7" s="12" t="s">
        <v>696</v>
      </c>
      <c r="C7" s="13" t="s">
        <v>690</v>
      </c>
      <c r="D7" s="47" t="n">
        <v>2.49</v>
      </c>
      <c r="E7" s="28" t="s">
        <v>697</v>
      </c>
      <c r="F7" s="28" t="s">
        <v>100</v>
      </c>
      <c r="G7" s="28" t="s">
        <v>695</v>
      </c>
    </row>
    <row r="8" customFormat="false" ht="15" hidden="false" customHeight="false" outlineLevel="0" collapsed="false">
      <c r="B8" s="12" t="s">
        <v>698</v>
      </c>
      <c r="C8" s="13" t="s">
        <v>690</v>
      </c>
      <c r="D8" s="47" t="n">
        <v>3.17</v>
      </c>
      <c r="E8" s="28" t="s">
        <v>697</v>
      </c>
      <c r="F8" s="28" t="s">
        <v>100</v>
      </c>
      <c r="G8" s="28" t="s">
        <v>695</v>
      </c>
    </row>
    <row r="9" customFormat="false" ht="15" hidden="false" customHeight="false" outlineLevel="0" collapsed="false">
      <c r="B9" s="12" t="s">
        <v>699</v>
      </c>
      <c r="C9" s="13" t="s">
        <v>690</v>
      </c>
      <c r="D9" s="47" t="n">
        <v>5.61</v>
      </c>
      <c r="E9" s="28" t="s">
        <v>691</v>
      </c>
      <c r="F9" s="28" t="s">
        <v>100</v>
      </c>
      <c r="G9" s="28" t="s">
        <v>695</v>
      </c>
    </row>
    <row r="10" customFormat="false" ht="15" hidden="false" customHeight="false" outlineLevel="0" collapsed="false">
      <c r="B10" s="12" t="s">
        <v>700</v>
      </c>
      <c r="C10" s="13" t="s">
        <v>690</v>
      </c>
      <c r="D10" s="47" t="n">
        <v>7.45</v>
      </c>
      <c r="E10" s="28" t="s">
        <v>691</v>
      </c>
      <c r="F10" s="28" t="s">
        <v>100</v>
      </c>
      <c r="G10" s="28" t="s">
        <v>695</v>
      </c>
    </row>
    <row r="11" customFormat="false" ht="15" hidden="false" customHeight="false" outlineLevel="0" collapsed="false">
      <c r="B11" s="12" t="s">
        <v>701</v>
      </c>
      <c r="C11" s="13" t="s">
        <v>690</v>
      </c>
      <c r="D11" s="47" t="n">
        <v>0.96</v>
      </c>
      <c r="E11" s="28" t="s">
        <v>691</v>
      </c>
      <c r="F11" s="28" t="s">
        <v>100</v>
      </c>
      <c r="G11" s="28" t="s">
        <v>695</v>
      </c>
    </row>
    <row r="12" customFormat="false" ht="15" hidden="false" customHeight="false" outlineLevel="0" collapsed="false">
      <c r="B12" s="12" t="s">
        <v>702</v>
      </c>
      <c r="C12" s="13" t="s">
        <v>690</v>
      </c>
      <c r="D12" s="47" t="n">
        <v>3.49</v>
      </c>
      <c r="E12" s="28" t="s">
        <v>703</v>
      </c>
      <c r="F12" s="28" t="s">
        <v>102</v>
      </c>
      <c r="G12" s="28" t="s">
        <v>704</v>
      </c>
    </row>
    <row r="13" customFormat="false" ht="15" hidden="false" customHeight="false" outlineLevel="0" collapsed="false">
      <c r="B13" s="12" t="s">
        <v>705</v>
      </c>
      <c r="C13" s="13" t="s">
        <v>690</v>
      </c>
      <c r="D13" s="47" t="n">
        <v>6.16</v>
      </c>
      <c r="E13" s="28" t="s">
        <v>706</v>
      </c>
      <c r="F13" s="28" t="s">
        <v>102</v>
      </c>
      <c r="G13" s="28" t="s">
        <v>707</v>
      </c>
    </row>
    <row r="14" customFormat="false" ht="15" hidden="false" customHeight="false" outlineLevel="0" collapsed="false">
      <c r="B14" s="12" t="s">
        <v>708</v>
      </c>
      <c r="C14" s="13" t="s">
        <v>709</v>
      </c>
      <c r="D14" s="48" t="n">
        <v>78.4</v>
      </c>
      <c r="E14" s="28" t="s">
        <v>710</v>
      </c>
      <c r="F14" s="28" t="s">
        <v>102</v>
      </c>
      <c r="G14" s="28" t="s">
        <v>711</v>
      </c>
    </row>
    <row r="15" customFormat="false" ht="15" hidden="false" customHeight="false" outlineLevel="0" collapsed="false">
      <c r="B15" s="12" t="s">
        <v>712</v>
      </c>
      <c r="C15" s="13" t="s">
        <v>152</v>
      </c>
      <c r="D15" s="29" t="n">
        <v>-0.15</v>
      </c>
      <c r="E15" s="28" t="s">
        <v>713</v>
      </c>
      <c r="F15" s="28" t="s">
        <v>102</v>
      </c>
      <c r="G15" s="28" t="s">
        <v>714</v>
      </c>
    </row>
    <row r="16" customFormat="false" ht="15" hidden="false" customHeight="false" outlineLevel="0" collapsed="false">
      <c r="B16" s="12" t="s">
        <v>715</v>
      </c>
      <c r="C16" s="13" t="s">
        <v>152</v>
      </c>
      <c r="D16" s="29" t="n">
        <v>-0.3</v>
      </c>
      <c r="E16" s="28" t="s">
        <v>713</v>
      </c>
      <c r="F16" s="28" t="s">
        <v>102</v>
      </c>
      <c r="G16" s="28" t="s">
        <v>716</v>
      </c>
    </row>
    <row r="17" customFormat="false" ht="22.35" hidden="false" customHeight="false" outlineLevel="0" collapsed="false">
      <c r="B17" s="12" t="s">
        <v>717</v>
      </c>
      <c r="C17" s="13" t="s">
        <v>690</v>
      </c>
      <c r="D17" s="47" t="n">
        <v>1.7</v>
      </c>
      <c r="E17" s="28" t="s">
        <v>718</v>
      </c>
      <c r="F17" s="28" t="s">
        <v>106</v>
      </c>
      <c r="G17" s="28" t="s">
        <v>719</v>
      </c>
    </row>
    <row r="18" customFormat="false" ht="22.35" hidden="false" customHeight="false" outlineLevel="0" collapsed="false">
      <c r="B18" s="12" t="s">
        <v>717</v>
      </c>
      <c r="C18" s="13" t="s">
        <v>690</v>
      </c>
      <c r="D18" s="47" t="n">
        <v>2.35</v>
      </c>
      <c r="E18" s="28" t="s">
        <v>602</v>
      </c>
      <c r="F18" s="28" t="s">
        <v>106</v>
      </c>
      <c r="G18" s="28" t="s">
        <v>719</v>
      </c>
    </row>
    <row r="19" customFormat="false" ht="15" hidden="false" customHeight="false" outlineLevel="0" collapsed="false">
      <c r="B19" s="12" t="s">
        <v>720</v>
      </c>
      <c r="C19" s="13" t="s">
        <v>690</v>
      </c>
      <c r="D19" s="47" t="n">
        <v>1.77</v>
      </c>
      <c r="E19" s="28" t="s">
        <v>721</v>
      </c>
      <c r="F19" s="28" t="s">
        <v>104</v>
      </c>
      <c r="G19" s="28" t="s">
        <v>722</v>
      </c>
    </row>
    <row r="20" customFormat="false" ht="15" hidden="false" customHeight="false" outlineLevel="0" collapsed="false">
      <c r="B20" s="12" t="s">
        <v>723</v>
      </c>
      <c r="C20" s="13" t="s">
        <v>690</v>
      </c>
      <c r="D20" s="47" t="n">
        <v>0.95</v>
      </c>
      <c r="E20" s="28" t="s">
        <v>658</v>
      </c>
      <c r="F20" s="28" t="s">
        <v>104</v>
      </c>
      <c r="G20" s="28" t="s">
        <v>722</v>
      </c>
    </row>
    <row r="21" customFormat="false" ht="15" hidden="false" customHeight="false" outlineLevel="0" collapsed="false">
      <c r="B21" s="12" t="s">
        <v>724</v>
      </c>
      <c r="C21" s="13" t="s">
        <v>690</v>
      </c>
      <c r="D21" s="47" t="n">
        <v>3.25</v>
      </c>
      <c r="E21" s="28" t="s">
        <v>658</v>
      </c>
      <c r="F21" s="28" t="s">
        <v>104</v>
      </c>
      <c r="G21" s="28" t="s">
        <v>722</v>
      </c>
    </row>
    <row r="22" customFormat="false" ht="15" hidden="false" customHeight="false" outlineLevel="0" collapsed="false">
      <c r="B22" s="12" t="s">
        <v>725</v>
      </c>
      <c r="C22" s="13" t="s">
        <v>690</v>
      </c>
      <c r="D22" s="47" t="n">
        <v>1.76</v>
      </c>
      <c r="E22" s="28" t="s">
        <v>658</v>
      </c>
      <c r="F22" s="28" t="s">
        <v>104</v>
      </c>
      <c r="G22" s="28" t="s">
        <v>722</v>
      </c>
    </row>
    <row r="23" customFormat="false" ht="15" hidden="false" customHeight="false" outlineLevel="0" collapsed="false">
      <c r="B23" s="12" t="s">
        <v>726</v>
      </c>
      <c r="C23" s="13" t="s">
        <v>727</v>
      </c>
      <c r="D23" s="15" t="n">
        <v>40555</v>
      </c>
      <c r="E23" s="28" t="s">
        <v>728</v>
      </c>
      <c r="F23" s="28" t="s">
        <v>108</v>
      </c>
      <c r="G23" s="28" t="s">
        <v>729</v>
      </c>
    </row>
    <row r="24" customFormat="false" ht="15" hidden="false" customHeight="false" outlineLevel="0" collapsed="false">
      <c r="B24" s="12" t="s">
        <v>730</v>
      </c>
      <c r="C24" s="13" t="s">
        <v>727</v>
      </c>
      <c r="D24" s="15" t="n">
        <v>30750</v>
      </c>
      <c r="E24" s="28" t="s">
        <v>728</v>
      </c>
      <c r="F24" s="28" t="s">
        <v>108</v>
      </c>
      <c r="G24" s="28" t="s">
        <v>729</v>
      </c>
    </row>
    <row r="25" customFormat="false" ht="15" hidden="false" customHeight="false" outlineLevel="0" collapsed="false">
      <c r="B25" s="12" t="s">
        <v>731</v>
      </c>
      <c r="C25" s="13" t="s">
        <v>727</v>
      </c>
      <c r="D25" s="15" t="n">
        <v>68035</v>
      </c>
      <c r="E25" s="28" t="s">
        <v>728</v>
      </c>
      <c r="F25" s="28" t="s">
        <v>108</v>
      </c>
      <c r="G25" s="28" t="s">
        <v>729</v>
      </c>
    </row>
    <row r="26" customFormat="false" ht="15" hidden="false" customHeight="false" outlineLevel="0" collapsed="false">
      <c r="B26" s="12" t="s">
        <v>732</v>
      </c>
      <c r="C26" s="13" t="s">
        <v>733</v>
      </c>
      <c r="D26" s="15" t="n">
        <v>150000</v>
      </c>
      <c r="E26" s="28" t="s">
        <v>375</v>
      </c>
      <c r="F26" s="28" t="s">
        <v>110</v>
      </c>
      <c r="G26" s="28" t="s">
        <v>734</v>
      </c>
    </row>
    <row r="27" customFormat="false" ht="15" hidden="false" customHeight="false" outlineLevel="0" collapsed="false">
      <c r="B27" s="12" t="s">
        <v>735</v>
      </c>
      <c r="C27" s="13" t="s">
        <v>733</v>
      </c>
      <c r="D27" s="15" t="n">
        <v>180000</v>
      </c>
      <c r="E27" s="28" t="s">
        <v>375</v>
      </c>
      <c r="F27" s="28" t="s">
        <v>110</v>
      </c>
      <c r="G27" s="28" t="s">
        <v>734</v>
      </c>
    </row>
    <row r="28" customFormat="false" ht="15" hidden="false" customHeight="false" outlineLevel="0" collapsed="false">
      <c r="B28" s="26" t="s">
        <v>736</v>
      </c>
    </row>
    <row r="29" customFormat="false" ht="15" hidden="false" customHeight="false" outlineLevel="0" collapsed="false">
      <c r="B29" s="26" t="s">
        <v>737</v>
      </c>
    </row>
    <row r="30" customFormat="false" ht="15" hidden="false" customHeight="false" outlineLevel="0" collapsed="false">
      <c r="B30" s="26" t="s">
        <v>738</v>
      </c>
    </row>
    <row r="31" customFormat="false" ht="15" hidden="false" customHeight="false" outlineLevel="0" collapsed="false">
      <c r="B31" s="26" t="s">
        <v>739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&amp;L&amp;8&amp;A&amp;C&amp;8IC Simulator · Practice use only ·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2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4"/>
  </cols>
  <sheetData>
    <row r="1" customFormat="false" ht="15" hidden="false" customHeight="false" outlineLevel="0" collapsed="false">
      <c r="B1" s="6" t="s">
        <v>30</v>
      </c>
    </row>
    <row r="2" customFormat="false" ht="15" hidden="false" customHeight="false" outlineLevel="0" collapsed="false">
      <c r="B2" s="2" t="s">
        <v>740</v>
      </c>
    </row>
    <row r="4" customFormat="false" ht="15" hidden="false" customHeight="false" outlineLevel="0" collapsed="false">
      <c r="B4" s="10" t="s">
        <v>741</v>
      </c>
      <c r="C4" s="10" t="s">
        <v>742</v>
      </c>
      <c r="D4" s="10" t="s">
        <v>743</v>
      </c>
      <c r="E4" s="10" t="s">
        <v>744</v>
      </c>
      <c r="F4" s="10" t="s">
        <v>745</v>
      </c>
      <c r="G4" s="10" t="s">
        <v>270</v>
      </c>
      <c r="H4" s="10" t="s">
        <v>746</v>
      </c>
      <c r="I4" s="10" t="s">
        <v>747</v>
      </c>
    </row>
    <row r="5" customFormat="false" ht="15" hidden="false" customHeight="false" outlineLevel="0" collapsed="false">
      <c r="B5" s="4" t="n">
        <v>1</v>
      </c>
      <c r="C5" s="4" t="s">
        <v>748</v>
      </c>
      <c r="D5" s="4" t="s">
        <v>749</v>
      </c>
      <c r="E5" s="49" t="n">
        <f aca="false">'Exhibit 1'!D57</f>
        <v>243.394</v>
      </c>
      <c r="F5" s="49" t="n">
        <f aca="false">'Exhibit 1'!D58</f>
        <v>243.394</v>
      </c>
      <c r="G5" s="33" t="n">
        <f aca="false">E5-F5</f>
        <v>0</v>
      </c>
      <c r="H5" s="50" t="n">
        <v>0.5</v>
      </c>
      <c r="I5" s="4" t="n">
        <f aca="false">IF(ABS(G5)&lt;=H5,0,1)</f>
        <v>0</v>
      </c>
    </row>
    <row r="6" customFormat="false" ht="15" hidden="false" customHeight="false" outlineLevel="0" collapsed="false">
      <c r="B6" s="4" t="n">
        <v>2</v>
      </c>
      <c r="C6" s="4" t="s">
        <v>750</v>
      </c>
      <c r="D6" s="4" t="s">
        <v>749</v>
      </c>
      <c r="E6" s="49" t="n">
        <f aca="false">'Exhibit 1'!E57</f>
        <v>1591.068</v>
      </c>
      <c r="F6" s="49" t="n">
        <f aca="false">'Exhibit 1'!E58</f>
        <v>1591.068</v>
      </c>
      <c r="G6" s="33" t="n">
        <f aca="false">E6-F6</f>
        <v>0</v>
      </c>
      <c r="H6" s="50" t="n">
        <v>0.5</v>
      </c>
      <c r="I6" s="4" t="n">
        <f aca="false">IF(ABS(G6)&lt;=H6,0,1)</f>
        <v>0</v>
      </c>
    </row>
    <row r="7" customFormat="false" ht="15" hidden="false" customHeight="false" outlineLevel="0" collapsed="false">
      <c r="B7" s="4" t="n">
        <v>3</v>
      </c>
      <c r="C7" s="4" t="s">
        <v>751</v>
      </c>
      <c r="D7" s="4" t="s">
        <v>749</v>
      </c>
      <c r="E7" s="49" t="n">
        <f aca="false">'Exhibit 1'!F57</f>
        <v>5177</v>
      </c>
      <c r="F7" s="49" t="n">
        <f aca="false">'Exhibit 1'!F58</f>
        <v>5177</v>
      </c>
      <c r="G7" s="33" t="n">
        <f aca="false">E7-F7</f>
        <v>0</v>
      </c>
      <c r="H7" s="50" t="n">
        <v>0.5</v>
      </c>
      <c r="I7" s="4" t="n">
        <f aca="false">IF(ABS(G7)&lt;=H7,0,1)</f>
        <v>0</v>
      </c>
    </row>
    <row r="8" customFormat="false" ht="15" hidden="false" customHeight="false" outlineLevel="0" collapsed="false">
      <c r="B8" s="4" t="n">
        <v>4</v>
      </c>
      <c r="C8" s="4" t="s">
        <v>752</v>
      </c>
      <c r="D8" s="4" t="s">
        <v>749</v>
      </c>
      <c r="E8" s="49" t="n">
        <f aca="false">'Exhibit 1'!G57</f>
        <v>2202</v>
      </c>
      <c r="F8" s="49" t="n">
        <f aca="false">'Exhibit 1'!G58</f>
        <v>2202</v>
      </c>
      <c r="G8" s="33" t="n">
        <f aca="false">E8-F8</f>
        <v>0</v>
      </c>
      <c r="H8" s="50" t="n">
        <v>0.5</v>
      </c>
      <c r="I8" s="4" t="n">
        <f aca="false">IF(ABS(G8)&lt;=H8,0,1)</f>
        <v>0</v>
      </c>
    </row>
    <row r="9" customFormat="false" ht="15" hidden="false" customHeight="false" outlineLevel="0" collapsed="false">
      <c r="B9" s="4" t="n">
        <v>5</v>
      </c>
      <c r="C9" s="4" t="s">
        <v>753</v>
      </c>
      <c r="D9" s="4" t="s">
        <v>749</v>
      </c>
      <c r="E9" s="49" t="n">
        <f aca="false">'Exhibit 1'!H57</f>
        <v>4846</v>
      </c>
      <c r="F9" s="49" t="n">
        <f aca="false">'Exhibit 1'!H58</f>
        <v>4846</v>
      </c>
      <c r="G9" s="33" t="n">
        <f aca="false">E9-F9</f>
        <v>0</v>
      </c>
      <c r="H9" s="50" t="n">
        <v>0.5</v>
      </c>
      <c r="I9" s="4" t="n">
        <f aca="false">IF(ABS(G9)&lt;=H9,0,1)</f>
        <v>0</v>
      </c>
    </row>
    <row r="10" customFormat="false" ht="15" hidden="false" customHeight="false" outlineLevel="0" collapsed="false">
      <c r="B10" s="4" t="n">
        <v>6</v>
      </c>
      <c r="C10" s="4" t="s">
        <v>754</v>
      </c>
      <c r="D10" s="4" t="s">
        <v>749</v>
      </c>
      <c r="E10" s="49" t="n">
        <f aca="false">'Exhibit 1'!D60</f>
        <v>-14.451</v>
      </c>
      <c r="F10" s="49" t="n">
        <f aca="false">'Exhibit 1'!D61</f>
        <v>-14.451</v>
      </c>
      <c r="G10" s="33" t="n">
        <f aca="false">E10-F10</f>
        <v>0</v>
      </c>
      <c r="H10" s="50" t="n">
        <v>0.5</v>
      </c>
      <c r="I10" s="4" t="n">
        <f aca="false">IF(ABS(G10)&lt;=H10,0,1)</f>
        <v>0</v>
      </c>
    </row>
    <row r="11" customFormat="false" ht="15" hidden="false" customHeight="false" outlineLevel="0" collapsed="false">
      <c r="B11" s="4" t="n">
        <v>7</v>
      </c>
      <c r="C11" s="4" t="s">
        <v>755</v>
      </c>
      <c r="D11" s="4" t="s">
        <v>749</v>
      </c>
      <c r="E11" s="49" t="n">
        <f aca="false">'Exhibit 1'!E60</f>
        <v>324.358</v>
      </c>
      <c r="F11" s="49" t="n">
        <f aca="false">'Exhibit 1'!E61</f>
        <v>324.358</v>
      </c>
      <c r="G11" s="33" t="n">
        <f aca="false">E11-F11</f>
        <v>0</v>
      </c>
      <c r="H11" s="50" t="n">
        <v>0.5</v>
      </c>
      <c r="I11" s="4" t="n">
        <f aca="false">IF(ABS(G11)&lt;=H11,0,1)</f>
        <v>0</v>
      </c>
    </row>
    <row r="12" customFormat="false" ht="15" hidden="false" customHeight="false" outlineLevel="0" collapsed="false">
      <c r="B12" s="4" t="n">
        <v>8</v>
      </c>
      <c r="C12" s="4" t="s">
        <v>756</v>
      </c>
      <c r="D12" s="4" t="s">
        <v>749</v>
      </c>
      <c r="E12" s="49" t="n">
        <f aca="false">'Exhibit 1'!F60</f>
        <v>-46</v>
      </c>
      <c r="F12" s="49" t="n">
        <f aca="false">'Exhibit 1'!F61</f>
        <v>-46</v>
      </c>
      <c r="G12" s="33" t="n">
        <f aca="false">E12-F12</f>
        <v>0</v>
      </c>
      <c r="H12" s="50" t="n">
        <v>0.5</v>
      </c>
      <c r="I12" s="4" t="n">
        <f aca="false">IF(ABS(G12)&lt;=H12,0,1)</f>
        <v>0</v>
      </c>
    </row>
    <row r="13" customFormat="false" ht="15" hidden="false" customHeight="false" outlineLevel="0" collapsed="false">
      <c r="B13" s="4" t="n">
        <v>9</v>
      </c>
      <c r="C13" s="4" t="s">
        <v>757</v>
      </c>
      <c r="D13" s="4" t="s">
        <v>749</v>
      </c>
      <c r="E13" s="49" t="n">
        <f aca="false">'Exhibit 1'!G60</f>
        <v>-8</v>
      </c>
      <c r="F13" s="49" t="n">
        <f aca="false">'Exhibit 1'!G61</f>
        <v>-8</v>
      </c>
      <c r="G13" s="33" t="n">
        <f aca="false">E13-F13</f>
        <v>0</v>
      </c>
      <c r="H13" s="50" t="n">
        <v>0.5</v>
      </c>
      <c r="I13" s="4" t="n">
        <f aca="false">IF(ABS(G13)&lt;=H13,0,1)</f>
        <v>0</v>
      </c>
    </row>
    <row r="14" customFormat="false" ht="15" hidden="false" customHeight="false" outlineLevel="0" collapsed="false">
      <c r="B14" s="4" t="n">
        <v>10</v>
      </c>
      <c r="C14" s="4" t="s">
        <v>758</v>
      </c>
      <c r="D14" s="4" t="s">
        <v>749</v>
      </c>
      <c r="E14" s="49" t="n">
        <f aca="false">'Exhibit 1'!H60</f>
        <v>-193</v>
      </c>
      <c r="F14" s="49" t="n">
        <f aca="false">'Exhibit 1'!H61</f>
        <v>-193</v>
      </c>
      <c r="G14" s="33" t="n">
        <f aca="false">E14-F14</f>
        <v>0</v>
      </c>
      <c r="H14" s="50" t="n">
        <v>0.5</v>
      </c>
      <c r="I14" s="4" t="n">
        <f aca="false">IF(ABS(G14)&lt;=H14,0,1)</f>
        <v>0</v>
      </c>
    </row>
    <row r="15" customFormat="false" ht="15" hidden="false" customHeight="false" outlineLevel="0" collapsed="false">
      <c r="B15" s="4" t="n">
        <v>11</v>
      </c>
      <c r="C15" s="4" t="s">
        <v>759</v>
      </c>
      <c r="D15" s="4" t="s">
        <v>749</v>
      </c>
      <c r="E15" s="49" t="n">
        <f aca="false">'Exhibit 1'!D63</f>
        <v>-558.047</v>
      </c>
      <c r="F15" s="49" t="n">
        <f aca="false">'Exhibit 1'!D64</f>
        <v>-558.047</v>
      </c>
      <c r="G15" s="33" t="n">
        <f aca="false">E15-F15</f>
        <v>0</v>
      </c>
      <c r="H15" s="50" t="n">
        <v>0.5</v>
      </c>
      <c r="I15" s="4" t="n">
        <f aca="false">IF(ABS(G15)&lt;=H15,0,1)</f>
        <v>0</v>
      </c>
    </row>
    <row r="16" customFormat="false" ht="15" hidden="false" customHeight="false" outlineLevel="0" collapsed="false">
      <c r="B16" s="4" t="n">
        <v>12</v>
      </c>
      <c r="C16" s="4" t="s">
        <v>760</v>
      </c>
      <c r="D16" s="4" t="s">
        <v>749</v>
      </c>
      <c r="E16" s="49" t="n">
        <f aca="false">'Exhibit 1'!E63</f>
        <v>-744.201</v>
      </c>
      <c r="F16" s="49" t="n">
        <f aca="false">'Exhibit 1'!E64</f>
        <v>-744.201</v>
      </c>
      <c r="G16" s="33" t="n">
        <f aca="false">E16-F16</f>
        <v>0</v>
      </c>
      <c r="H16" s="50" t="n">
        <v>0.5</v>
      </c>
      <c r="I16" s="4" t="n">
        <f aca="false">IF(ABS(G16)&lt;=H16,0,1)</f>
        <v>0</v>
      </c>
    </row>
    <row r="17" customFormat="false" ht="15" hidden="false" customHeight="false" outlineLevel="0" collapsed="false">
      <c r="B17" s="4" t="n">
        <v>13</v>
      </c>
      <c r="C17" s="4" t="s">
        <v>761</v>
      </c>
      <c r="D17" s="4" t="s">
        <v>749</v>
      </c>
      <c r="E17" s="49" t="n">
        <f aca="false">'Exhibit 1'!F63</f>
        <v>-1215</v>
      </c>
      <c r="F17" s="49" t="n">
        <f aca="false">'Exhibit 1'!F64</f>
        <v>-1215</v>
      </c>
      <c r="G17" s="33" t="n">
        <f aca="false">E17-F17</f>
        <v>0</v>
      </c>
      <c r="H17" s="50" t="n">
        <v>0.5</v>
      </c>
      <c r="I17" s="4" t="n">
        <f aca="false">IF(ABS(G17)&lt;=H17,0,1)</f>
        <v>0</v>
      </c>
    </row>
    <row r="18" customFormat="false" ht="15" hidden="false" customHeight="false" outlineLevel="0" collapsed="false">
      <c r="B18" s="4" t="n">
        <v>14</v>
      </c>
      <c r="C18" s="4" t="s">
        <v>762</v>
      </c>
      <c r="D18" s="4" t="s">
        <v>749</v>
      </c>
      <c r="E18" s="49" t="n">
        <f aca="false">'Exhibit 1'!G63</f>
        <v>-511</v>
      </c>
      <c r="F18" s="49" t="n">
        <f aca="false">'Exhibit 1'!G64</f>
        <v>-511</v>
      </c>
      <c r="G18" s="33" t="n">
        <f aca="false">E18-F18</f>
        <v>0</v>
      </c>
      <c r="H18" s="50" t="n">
        <v>0.5</v>
      </c>
      <c r="I18" s="4" t="n">
        <f aca="false">IF(ABS(G18)&lt;=H18,0,1)</f>
        <v>0</v>
      </c>
    </row>
    <row r="19" customFormat="false" ht="15" hidden="false" customHeight="false" outlineLevel="0" collapsed="false">
      <c r="B19" s="4" t="n">
        <v>15</v>
      </c>
      <c r="C19" s="4" t="s">
        <v>763</v>
      </c>
      <c r="D19" s="4" t="s">
        <v>749</v>
      </c>
      <c r="E19" s="49" t="n">
        <f aca="false">'Exhibit 1'!H63</f>
        <v>-1220</v>
      </c>
      <c r="F19" s="49" t="n">
        <f aca="false">'Exhibit 1'!H64</f>
        <v>-1220</v>
      </c>
      <c r="G19" s="33" t="n">
        <f aca="false">E19-F19</f>
        <v>0</v>
      </c>
      <c r="H19" s="50" t="n">
        <v>0.5</v>
      </c>
      <c r="I19" s="4" t="n">
        <f aca="false">IF(ABS(G19)&lt;=H19,0,1)</f>
        <v>0</v>
      </c>
    </row>
    <row r="20" customFormat="false" ht="15" hidden="false" customHeight="false" outlineLevel="0" collapsed="false">
      <c r="B20" s="4" t="n">
        <v>16</v>
      </c>
      <c r="C20" s="4" t="s">
        <v>764</v>
      </c>
      <c r="D20" s="4" t="s">
        <v>749</v>
      </c>
      <c r="E20" s="49" t="n">
        <f aca="false">'Exhibit 1'!D66</f>
        <v>-593.748</v>
      </c>
      <c r="F20" s="49" t="n">
        <f aca="false">'Exhibit 1'!D67</f>
        <v>-593.748</v>
      </c>
      <c r="G20" s="33" t="n">
        <f aca="false">E20-F20</f>
        <v>0</v>
      </c>
      <c r="H20" s="50" t="n">
        <v>0.5</v>
      </c>
      <c r="I20" s="4" t="n">
        <f aca="false">IF(ABS(G20)&lt;=H20,0,1)</f>
        <v>0</v>
      </c>
    </row>
    <row r="21" customFormat="false" ht="15" hidden="false" customHeight="false" outlineLevel="0" collapsed="false">
      <c r="B21" s="4" t="n">
        <v>17</v>
      </c>
      <c r="C21" s="4" t="s">
        <v>765</v>
      </c>
      <c r="D21" s="4" t="s">
        <v>749</v>
      </c>
      <c r="E21" s="49" t="n">
        <f aca="false">'Exhibit 1'!E66</f>
        <v>-863.448</v>
      </c>
      <c r="F21" s="49" t="n">
        <f aca="false">'Exhibit 1'!E67</f>
        <v>-863.448</v>
      </c>
      <c r="G21" s="33" t="n">
        <f aca="false">E21-F21</f>
        <v>0</v>
      </c>
      <c r="H21" s="50" t="n">
        <v>0.5</v>
      </c>
      <c r="I21" s="4" t="n">
        <f aca="false">IF(ABS(G21)&lt;=H21,0,1)</f>
        <v>0</v>
      </c>
    </row>
    <row r="22" customFormat="false" ht="15" hidden="false" customHeight="false" outlineLevel="0" collapsed="false">
      <c r="B22" s="4" t="n">
        <v>18</v>
      </c>
      <c r="C22" s="4" t="s">
        <v>766</v>
      </c>
      <c r="D22" s="4" t="s">
        <v>749</v>
      </c>
      <c r="E22" s="49" t="n">
        <f aca="false">'Exhibit 1'!F66</f>
        <v>-1167</v>
      </c>
      <c r="F22" s="49" t="n">
        <f aca="false">'Exhibit 1'!F67</f>
        <v>-1167</v>
      </c>
      <c r="G22" s="33" t="n">
        <f aca="false">E22-F22</f>
        <v>0</v>
      </c>
      <c r="H22" s="50" t="n">
        <v>0.5</v>
      </c>
      <c r="I22" s="4" t="n">
        <f aca="false">IF(ABS(G22)&lt;=H22,0,1)</f>
        <v>0</v>
      </c>
    </row>
    <row r="23" customFormat="false" ht="15" hidden="false" customHeight="false" outlineLevel="0" collapsed="false">
      <c r="B23" s="4" t="n">
        <v>19</v>
      </c>
      <c r="C23" s="4" t="s">
        <v>767</v>
      </c>
      <c r="D23" s="4" t="s">
        <v>749</v>
      </c>
      <c r="E23" s="49" t="n">
        <f aca="false">'Exhibit 1'!G66</f>
        <v>-605</v>
      </c>
      <c r="F23" s="49" t="n">
        <f aca="false">'Exhibit 1'!G67</f>
        <v>-605</v>
      </c>
      <c r="G23" s="33" t="n">
        <f aca="false">E23-F23</f>
        <v>0</v>
      </c>
      <c r="H23" s="50" t="n">
        <v>0.5</v>
      </c>
      <c r="I23" s="4" t="n">
        <f aca="false">IF(ABS(G23)&lt;=H23,0,1)</f>
        <v>0</v>
      </c>
    </row>
    <row r="24" customFormat="false" ht="15" hidden="false" customHeight="false" outlineLevel="0" collapsed="false">
      <c r="B24" s="4" t="n">
        <v>20</v>
      </c>
      <c r="C24" s="4" t="s">
        <v>768</v>
      </c>
      <c r="D24" s="4" t="s">
        <v>749</v>
      </c>
      <c r="E24" s="49" t="n">
        <f aca="false">'Exhibit 1'!H66</f>
        <v>-1366</v>
      </c>
      <c r="F24" s="49" t="n">
        <f aca="false">'Exhibit 1'!H67</f>
        <v>-1366</v>
      </c>
      <c r="G24" s="33" t="n">
        <f aca="false">E24-F24</f>
        <v>0</v>
      </c>
      <c r="H24" s="50" t="n">
        <v>0.5</v>
      </c>
      <c r="I24" s="4" t="n">
        <f aca="false">IF(ABS(G24)&lt;=H24,0,1)</f>
        <v>0</v>
      </c>
    </row>
    <row r="25" customFormat="false" ht="15" hidden="false" customHeight="false" outlineLevel="0" collapsed="false">
      <c r="B25" s="4" t="n">
        <v>21</v>
      </c>
      <c r="C25" s="4" t="s">
        <v>769</v>
      </c>
      <c r="D25" s="4" t="s">
        <v>749</v>
      </c>
      <c r="E25" s="49" t="n">
        <f aca="false">'Exhibit 1'!D69</f>
        <v>103.913</v>
      </c>
      <c r="F25" s="49" t="n">
        <f aca="false">'Exhibit 1'!D70</f>
        <v>103.913</v>
      </c>
      <c r="G25" s="33" t="n">
        <f aca="false">E25-F25</f>
        <v>0</v>
      </c>
      <c r="H25" s="50" t="n">
        <v>0.5</v>
      </c>
      <c r="I25" s="4" t="n">
        <f aca="false">IF(ABS(G25)&lt;=H25,0,1)</f>
        <v>0</v>
      </c>
    </row>
    <row r="26" customFormat="false" ht="15" hidden="false" customHeight="false" outlineLevel="0" collapsed="false">
      <c r="B26" s="4" t="n">
        <v>22</v>
      </c>
      <c r="C26" s="4" t="s">
        <v>770</v>
      </c>
      <c r="D26" s="4" t="s">
        <v>749</v>
      </c>
      <c r="E26" s="49" t="n">
        <f aca="false">'Exhibit 1'!E69</f>
        <v>1219.258</v>
      </c>
      <c r="F26" s="49" t="n">
        <f aca="false">'Exhibit 1'!E70</f>
        <v>1219.258</v>
      </c>
      <c r="G26" s="33" t="n">
        <f aca="false">E26-F26</f>
        <v>0</v>
      </c>
      <c r="H26" s="50" t="n">
        <v>0.5</v>
      </c>
      <c r="I26" s="4" t="n">
        <f aca="false">IF(ABS(G26)&lt;=H26,0,1)</f>
        <v>0</v>
      </c>
    </row>
    <row r="27" customFormat="false" ht="15" hidden="false" customHeight="false" outlineLevel="0" collapsed="false">
      <c r="B27" s="4" t="n">
        <v>23</v>
      </c>
      <c r="C27" s="4" t="s">
        <v>771</v>
      </c>
      <c r="D27" s="4" t="s">
        <v>749</v>
      </c>
      <c r="E27" s="49" t="n">
        <f aca="false">'Exhibit 1'!F69</f>
        <v>3093</v>
      </c>
      <c r="F27" s="49" t="n">
        <f aca="false">'Exhibit 1'!F70</f>
        <v>3093</v>
      </c>
      <c r="G27" s="33" t="n">
        <f aca="false">E27-F27</f>
        <v>0</v>
      </c>
      <c r="H27" s="50" t="n">
        <v>0.5</v>
      </c>
      <c r="I27" s="4" t="n">
        <f aca="false">IF(ABS(G27)&lt;=H27,0,1)</f>
        <v>0</v>
      </c>
    </row>
    <row r="28" customFormat="false" ht="15" hidden="false" customHeight="false" outlineLevel="0" collapsed="false">
      <c r="B28" s="4" t="n">
        <v>24</v>
      </c>
      <c r="C28" s="4" t="s">
        <v>772</v>
      </c>
      <c r="D28" s="4" t="s">
        <v>749</v>
      </c>
      <c r="E28" s="49" t="n">
        <f aca="false">'Exhibit 1'!G69</f>
        <v>1360</v>
      </c>
      <c r="F28" s="49" t="n">
        <f aca="false">'Exhibit 1'!G70</f>
        <v>1360</v>
      </c>
      <c r="G28" s="33" t="n">
        <f aca="false">E28-F28</f>
        <v>0</v>
      </c>
      <c r="H28" s="50" t="n">
        <v>0.5</v>
      </c>
      <c r="I28" s="4" t="n">
        <f aca="false">IF(ABS(G28)&lt;=H28,0,1)</f>
        <v>0</v>
      </c>
    </row>
    <row r="29" customFormat="false" ht="15" hidden="false" customHeight="false" outlineLevel="0" collapsed="false">
      <c r="B29" s="4" t="n">
        <v>25</v>
      </c>
      <c r="C29" s="4" t="s">
        <v>773</v>
      </c>
      <c r="D29" s="4" t="s">
        <v>749</v>
      </c>
      <c r="E29" s="49" t="n">
        <f aca="false">'Exhibit 1'!H69</f>
        <v>2667</v>
      </c>
      <c r="F29" s="49" t="n">
        <f aca="false">'Exhibit 1'!H70</f>
        <v>2667</v>
      </c>
      <c r="G29" s="33" t="n">
        <f aca="false">E29-F29</f>
        <v>0</v>
      </c>
      <c r="H29" s="50" t="n">
        <v>0.5</v>
      </c>
      <c r="I29" s="4" t="n">
        <f aca="false">IF(ABS(G29)&lt;=H29,0,1)</f>
        <v>0</v>
      </c>
    </row>
    <row r="30" customFormat="false" ht="15" hidden="false" customHeight="false" outlineLevel="0" collapsed="false">
      <c r="B30" s="4" t="n">
        <v>26</v>
      </c>
      <c r="C30" s="4" t="s">
        <v>774</v>
      </c>
      <c r="D30" s="4" t="s">
        <v>749</v>
      </c>
      <c r="E30" s="49" t="n">
        <f aca="false">'Exhibit 2'!D16</f>
        <v>117.116</v>
      </c>
      <c r="F30" s="49" t="n">
        <f aca="false">'Exhibit 2'!D17</f>
        <v>117.116</v>
      </c>
      <c r="G30" s="33" t="n">
        <f aca="false">E30-F30</f>
        <v>0</v>
      </c>
      <c r="H30" s="50" t="n">
        <v>0.5</v>
      </c>
      <c r="I30" s="4" t="n">
        <f aca="false">IF(ABS(G30)&lt;=H30,0,1)</f>
        <v>0</v>
      </c>
    </row>
    <row r="31" customFormat="false" ht="15" hidden="false" customHeight="false" outlineLevel="0" collapsed="false">
      <c r="B31" s="4" t="n">
        <v>27</v>
      </c>
      <c r="C31" s="4" t="s">
        <v>775</v>
      </c>
      <c r="D31" s="4" t="s">
        <v>749</v>
      </c>
      <c r="E31" s="49" t="n">
        <f aca="false">'Exhibit 2'!E16</f>
        <v>113</v>
      </c>
      <c r="F31" s="49" t="n">
        <f aca="false">'Exhibit 2'!E17</f>
        <v>113</v>
      </c>
      <c r="G31" s="33" t="n">
        <f aca="false">E31-F31</f>
        <v>0</v>
      </c>
      <c r="H31" s="50" t="n">
        <v>0.5</v>
      </c>
      <c r="I31" s="4" t="n">
        <f aca="false">IF(ABS(G31)&lt;=H31,0,1)</f>
        <v>0</v>
      </c>
    </row>
    <row r="32" customFormat="false" ht="15" hidden="false" customHeight="false" outlineLevel="0" collapsed="false">
      <c r="B32" s="4" t="n">
        <v>28</v>
      </c>
      <c r="C32" s="4" t="s">
        <v>776</v>
      </c>
      <c r="D32" s="4" t="s">
        <v>749</v>
      </c>
      <c r="E32" s="49" t="n">
        <f aca="false">'Exhibit 2'!F16</f>
        <v>-27</v>
      </c>
      <c r="F32" s="49" t="n">
        <f aca="false">'Exhibit 2'!F17</f>
        <v>-27</v>
      </c>
      <c r="G32" s="33" t="n">
        <f aca="false">E32-F32</f>
        <v>0</v>
      </c>
      <c r="H32" s="50" t="n">
        <v>0.5</v>
      </c>
      <c r="I32" s="4" t="n">
        <f aca="false">IF(ABS(G32)&lt;=H32,0,1)</f>
        <v>0</v>
      </c>
    </row>
    <row r="33" customFormat="false" ht="15" hidden="false" customHeight="false" outlineLevel="0" collapsed="false">
      <c r="B33" s="4" t="n">
        <v>29</v>
      </c>
      <c r="C33" s="4" t="s">
        <v>777</v>
      </c>
      <c r="D33" s="4" t="s">
        <v>749</v>
      </c>
      <c r="E33" s="49" t="n">
        <f aca="false">'Exhibit 2'!G16</f>
        <v>19</v>
      </c>
      <c r="F33" s="49" t="n">
        <f aca="false">'Exhibit 2'!G17</f>
        <v>19</v>
      </c>
      <c r="G33" s="33" t="n">
        <f aca="false">E33-F33</f>
        <v>0</v>
      </c>
      <c r="H33" s="50" t="n">
        <v>0.5</v>
      </c>
      <c r="I33" s="4" t="n">
        <f aca="false">IF(ABS(G33)&lt;=H33,0,1)</f>
        <v>0</v>
      </c>
    </row>
    <row r="34" customFormat="false" ht="15" hidden="false" customHeight="false" outlineLevel="0" collapsed="false">
      <c r="B34" s="4" t="n">
        <v>30</v>
      </c>
      <c r="C34" s="4" t="s">
        <v>778</v>
      </c>
      <c r="D34" s="4" t="s">
        <v>749</v>
      </c>
      <c r="E34" s="49" t="n">
        <f aca="false">'Exhibit 2'!H16</f>
        <v>51.8499999999999</v>
      </c>
      <c r="F34" s="49" t="n">
        <f aca="false">'Exhibit 2'!H17</f>
        <v>51.85</v>
      </c>
      <c r="G34" s="33" t="n">
        <f aca="false">E34-F34</f>
        <v>0</v>
      </c>
      <c r="H34" s="50" t="n">
        <v>0.5</v>
      </c>
      <c r="I34" s="4" t="n">
        <f aca="false">IF(ABS(G34)&lt;=H34,0,1)</f>
        <v>0</v>
      </c>
    </row>
    <row r="35" customFormat="false" ht="15" hidden="false" customHeight="false" outlineLevel="0" collapsed="false">
      <c r="B35" s="4" t="n">
        <v>31</v>
      </c>
      <c r="C35" s="4" t="s">
        <v>779</v>
      </c>
      <c r="D35" s="4" t="s">
        <v>749</v>
      </c>
      <c r="E35" s="49" t="n">
        <f aca="false">'Exhibit 2'!I16</f>
        <v>-89</v>
      </c>
      <c r="F35" s="49" t="n">
        <f aca="false">'Exhibit 2'!I17</f>
        <v>-89</v>
      </c>
      <c r="G35" s="33" t="n">
        <f aca="false">E35-F35</f>
        <v>0</v>
      </c>
      <c r="H35" s="50" t="n">
        <v>0.5</v>
      </c>
      <c r="I35" s="4" t="n">
        <f aca="false">IF(ABS(G35)&lt;=H35,0,1)</f>
        <v>0</v>
      </c>
    </row>
    <row r="36" customFormat="false" ht="15" hidden="false" customHeight="false" outlineLevel="0" collapsed="false">
      <c r="B36" s="4" t="n">
        <v>32</v>
      </c>
      <c r="C36" s="4" t="s">
        <v>780</v>
      </c>
      <c r="D36" s="4" t="s">
        <v>749</v>
      </c>
      <c r="E36" s="49" t="n">
        <f aca="false">'Exhibit 2'!J16</f>
        <v>-144</v>
      </c>
      <c r="F36" s="49" t="n">
        <f aca="false">'Exhibit 2'!J17</f>
        <v>-144</v>
      </c>
      <c r="G36" s="33" t="n">
        <f aca="false">E36-F36</f>
        <v>0</v>
      </c>
      <c r="H36" s="50" t="n">
        <v>0.5</v>
      </c>
      <c r="I36" s="4" t="n">
        <f aca="false">IF(ABS(G36)&lt;=H36,0,1)</f>
        <v>0</v>
      </c>
    </row>
    <row r="37" customFormat="false" ht="15" hidden="false" customHeight="false" outlineLevel="0" collapsed="false">
      <c r="B37" s="4" t="n">
        <v>33</v>
      </c>
      <c r="C37" s="4" t="s">
        <v>781</v>
      </c>
      <c r="D37" s="4" t="s">
        <v>749</v>
      </c>
      <c r="E37" s="49" t="n">
        <f aca="false">'Exhibit 2'!K16</f>
        <v>-49</v>
      </c>
      <c r="F37" s="49" t="n">
        <f aca="false">'Exhibit 2'!K17</f>
        <v>-49</v>
      </c>
      <c r="G37" s="33" t="n">
        <f aca="false">E37-F37</f>
        <v>0</v>
      </c>
      <c r="H37" s="50" t="n">
        <v>0.5</v>
      </c>
      <c r="I37" s="4" t="n">
        <f aca="false">IF(ABS(G37)&lt;=H37,0,1)</f>
        <v>0</v>
      </c>
    </row>
    <row r="38" customFormat="false" ht="15" hidden="false" customHeight="false" outlineLevel="0" collapsed="false">
      <c r="B38" s="4" t="n">
        <v>34</v>
      </c>
      <c r="C38" s="4" t="s">
        <v>782</v>
      </c>
      <c r="D38" s="4" t="s">
        <v>749</v>
      </c>
      <c r="E38" s="49" t="n">
        <f aca="false">'Exhibit 2'!D45</f>
        <v>747.43</v>
      </c>
      <c r="F38" s="49" t="n">
        <f aca="false">'Exhibit 2'!E45</f>
        <v>747</v>
      </c>
      <c r="G38" s="33" t="n">
        <f aca="false">E38-F38</f>
        <v>0.429999999999836</v>
      </c>
      <c r="H38" s="50" t="n">
        <v>0.5</v>
      </c>
      <c r="I38" s="4" t="n">
        <f aca="false">IF(ABS(G38)&lt;=H38,0,1)</f>
        <v>0</v>
      </c>
    </row>
    <row r="39" customFormat="false" ht="15" hidden="false" customHeight="false" outlineLevel="0" collapsed="false">
      <c r="B39" s="4" t="n">
        <v>35</v>
      </c>
      <c r="C39" s="4" t="s">
        <v>783</v>
      </c>
      <c r="D39" s="4" t="s">
        <v>749</v>
      </c>
      <c r="E39" s="49" t="n">
        <f aca="false">'Exhibit 2'!D46</f>
        <v>149.027</v>
      </c>
      <c r="F39" s="49" t="n">
        <f aca="false">'Exhibit 2'!E46</f>
        <v>149</v>
      </c>
      <c r="G39" s="33" t="n">
        <f aca="false">E39-F39</f>
        <v>0.0270000000000152</v>
      </c>
      <c r="H39" s="50" t="n">
        <v>0.5</v>
      </c>
      <c r="I39" s="4" t="n">
        <f aca="false">IF(ABS(G39)&lt;=H39,0,1)</f>
        <v>0</v>
      </c>
    </row>
    <row r="40" customFormat="false" ht="15" hidden="false" customHeight="false" outlineLevel="0" collapsed="false">
      <c r="B40" s="4" t="n">
        <v>36</v>
      </c>
      <c r="C40" s="4" t="s">
        <v>784</v>
      </c>
      <c r="D40" s="4" t="s">
        <v>749</v>
      </c>
      <c r="E40" s="49" t="n">
        <f aca="false">'Exhibit 2'!D47</f>
        <v>-51.372</v>
      </c>
      <c r="F40" s="49" t="n">
        <f aca="false">'Exhibit 2'!E47</f>
        <v>-51</v>
      </c>
      <c r="G40" s="33" t="n">
        <f aca="false">E40-F40</f>
        <v>-0.371999999999957</v>
      </c>
      <c r="H40" s="50" t="n">
        <v>0.5</v>
      </c>
      <c r="I40" s="4" t="n">
        <f aca="false">IF(ABS(G40)&lt;=H40,0,1)</f>
        <v>0</v>
      </c>
    </row>
    <row r="41" customFormat="false" ht="15" hidden="false" customHeight="false" outlineLevel="0" collapsed="false">
      <c r="B41" s="4" t="n">
        <v>37</v>
      </c>
      <c r="C41" s="4" t="s">
        <v>785</v>
      </c>
      <c r="D41" s="4" t="s">
        <v>749</v>
      </c>
      <c r="E41" s="49" t="n">
        <f aca="false">'Exhibit 2'!D48</f>
        <v>365.419</v>
      </c>
      <c r="F41" s="49" t="n">
        <f aca="false">'Exhibit 2'!E48</f>
        <v>365</v>
      </c>
      <c r="G41" s="33" t="n">
        <f aca="false">E41-F41</f>
        <v>0.418999999999983</v>
      </c>
      <c r="H41" s="50" t="n">
        <v>0.5</v>
      </c>
      <c r="I41" s="4" t="n">
        <f aca="false">IF(ABS(G41)&lt;=H41,0,1)</f>
        <v>0</v>
      </c>
    </row>
    <row r="42" customFormat="false" ht="15" hidden="false" customHeight="false" outlineLevel="0" collapsed="false">
      <c r="B42" s="4" t="n">
        <v>38</v>
      </c>
      <c r="C42" s="4" t="s">
        <v>786</v>
      </c>
      <c r="D42" s="4" t="s">
        <v>749</v>
      </c>
      <c r="E42" s="49" t="n">
        <f aca="false">'Exhibit 2'!D49</f>
        <v>486.114</v>
      </c>
      <c r="F42" s="49" t="n">
        <f aca="false">'Exhibit 2'!E49</f>
        <v>486</v>
      </c>
      <c r="G42" s="33" t="n">
        <f aca="false">E42-F42</f>
        <v>0.114000000000033</v>
      </c>
      <c r="H42" s="50" t="n">
        <v>0.5</v>
      </c>
      <c r="I42" s="4" t="n">
        <f aca="false">IF(ABS(G42)&lt;=H42,0,1)</f>
        <v>0</v>
      </c>
    </row>
    <row r="43" customFormat="false" ht="15" hidden="false" customHeight="false" outlineLevel="0" collapsed="false">
      <c r="B43" s="4" t="n">
        <v>39</v>
      </c>
      <c r="C43" s="4" t="s">
        <v>787</v>
      </c>
      <c r="D43" s="4" t="s">
        <v>749</v>
      </c>
      <c r="E43" s="49" t="n">
        <f aca="false">'Exhibit 2'!D50</f>
        <v>1571.904</v>
      </c>
      <c r="F43" s="49" t="n">
        <f aca="false">'Exhibit 2'!E50</f>
        <v>1572</v>
      </c>
      <c r="G43" s="33" t="n">
        <f aca="false">E43-F43</f>
        <v>-0.0960000000000036</v>
      </c>
      <c r="H43" s="50" t="n">
        <v>0.5</v>
      </c>
      <c r="I43" s="4" t="n">
        <f aca="false">IF(ABS(G43)&lt;=H43,0,1)</f>
        <v>0</v>
      </c>
    </row>
    <row r="44" customFormat="false" ht="15" hidden="false" customHeight="false" outlineLevel="0" collapsed="false">
      <c r="B44" s="4" t="n">
        <v>40</v>
      </c>
      <c r="C44" s="4" t="s">
        <v>788</v>
      </c>
      <c r="D44" s="4" t="s">
        <v>749</v>
      </c>
      <c r="E44" s="49" t="n">
        <f aca="false">'Exhibit 2'!D51</f>
        <v>387.644</v>
      </c>
      <c r="F44" s="49" t="n">
        <f aca="false">'Exhibit 2'!E51</f>
        <v>388</v>
      </c>
      <c r="G44" s="33" t="n">
        <f aca="false">E44-F44</f>
        <v>-0.355999999999995</v>
      </c>
      <c r="H44" s="50" t="n">
        <v>0.5</v>
      </c>
      <c r="I44" s="4" t="n">
        <f aca="false">IF(ABS(G44)&lt;=H44,0,1)</f>
        <v>0</v>
      </c>
    </row>
    <row r="45" customFormat="false" ht="15" hidden="false" customHeight="false" outlineLevel="0" collapsed="false">
      <c r="B45" s="4" t="n">
        <v>41</v>
      </c>
      <c r="C45" s="4" t="s">
        <v>789</v>
      </c>
      <c r="D45" s="4" t="s">
        <v>749</v>
      </c>
      <c r="E45" s="49" t="n">
        <f aca="false">'Exhibit 2'!D52</f>
        <v>-451.726</v>
      </c>
      <c r="F45" s="49" t="n">
        <f aca="false">'Exhibit 2'!E52</f>
        <v>-452</v>
      </c>
      <c r="G45" s="33" t="n">
        <f aca="false">E45-F45</f>
        <v>0.274000000000001</v>
      </c>
      <c r="H45" s="50" t="n">
        <v>0.5</v>
      </c>
      <c r="I45" s="4" t="n">
        <f aca="false">IF(ABS(G45)&lt;=H45,0,1)</f>
        <v>0</v>
      </c>
    </row>
    <row r="46" customFormat="false" ht="15" hidden="false" customHeight="false" outlineLevel="0" collapsed="false">
      <c r="B46" s="4" t="n">
        <v>42</v>
      </c>
      <c r="C46" s="4" t="s">
        <v>790</v>
      </c>
      <c r="D46" s="4" t="s">
        <v>749</v>
      </c>
      <c r="E46" s="49" t="n">
        <f aca="false">'Exhibit 2'!D53</f>
        <v>820.543</v>
      </c>
      <c r="F46" s="49" t="n">
        <f aca="false">'Exhibit 2'!E53</f>
        <v>821</v>
      </c>
      <c r="G46" s="33" t="n">
        <f aca="false">E46-F46</f>
        <v>-0.457000000000107</v>
      </c>
      <c r="H46" s="50" t="n">
        <v>0.5</v>
      </c>
      <c r="I46" s="4" t="n">
        <f aca="false">IF(ABS(G46)&lt;=H46,0,1)</f>
        <v>0</v>
      </c>
    </row>
    <row r="47" customFormat="false" ht="15" hidden="false" customHeight="false" outlineLevel="0" collapsed="false">
      <c r="B47" s="4" t="n">
        <v>43</v>
      </c>
      <c r="C47" s="4" t="s">
        <v>791</v>
      </c>
      <c r="D47" s="4" t="s">
        <v>749</v>
      </c>
      <c r="E47" s="49" t="n">
        <f aca="false">'Exhibit 2'!D54</f>
        <v>2194</v>
      </c>
      <c r="F47" s="49" t="n">
        <f aca="false">'Exhibit 2'!E54</f>
        <v>2194</v>
      </c>
      <c r="G47" s="33" t="n">
        <f aca="false">E47-F47</f>
        <v>0</v>
      </c>
      <c r="H47" s="50" t="n">
        <v>0.5</v>
      </c>
      <c r="I47" s="4" t="n">
        <f aca="false">IF(ABS(G47)&lt;=H47,0,1)</f>
        <v>0</v>
      </c>
    </row>
    <row r="48" customFormat="false" ht="15" hidden="false" customHeight="false" outlineLevel="0" collapsed="false">
      <c r="B48" s="4" t="n">
        <v>44</v>
      </c>
      <c r="C48" s="4" t="s">
        <v>792</v>
      </c>
      <c r="D48" s="4" t="s">
        <v>749</v>
      </c>
      <c r="E48" s="49" t="n">
        <f aca="false">'Exhibit 2'!D55</f>
        <v>531</v>
      </c>
      <c r="F48" s="49" t="n">
        <f aca="false">'Exhibit 2'!E55</f>
        <v>531</v>
      </c>
      <c r="G48" s="33" t="n">
        <f aca="false">E48-F48</f>
        <v>0</v>
      </c>
      <c r="H48" s="50" t="n">
        <v>0.5</v>
      </c>
      <c r="I48" s="4" t="n">
        <f aca="false">IF(ABS(G48)&lt;=H48,0,1)</f>
        <v>0</v>
      </c>
    </row>
    <row r="49" customFormat="false" ht="15" hidden="false" customHeight="false" outlineLevel="0" collapsed="false">
      <c r="B49" s="4" t="n">
        <v>45</v>
      </c>
      <c r="C49" s="4" t="s">
        <v>793</v>
      </c>
      <c r="D49" s="4" t="s">
        <v>749</v>
      </c>
      <c r="E49" s="49" t="n">
        <f aca="false">'Exhibit 2'!D56</f>
        <v>-605</v>
      </c>
      <c r="F49" s="49" t="n">
        <f aca="false">'Exhibit 2'!E56</f>
        <v>-605</v>
      </c>
      <c r="G49" s="33" t="n">
        <f aca="false">E49-F49</f>
        <v>0</v>
      </c>
      <c r="H49" s="50" t="n">
        <v>0.5</v>
      </c>
      <c r="I49" s="4" t="n">
        <f aca="false">IF(ABS(G49)&lt;=H49,0,1)</f>
        <v>0</v>
      </c>
    </row>
    <row r="50" customFormat="false" ht="15" hidden="false" customHeight="false" outlineLevel="0" collapsed="false">
      <c r="B50" s="4" t="n">
        <v>46</v>
      </c>
      <c r="C50" s="4" t="s">
        <v>794</v>
      </c>
      <c r="D50" s="4" t="s">
        <v>749</v>
      </c>
      <c r="E50" s="49" t="n">
        <f aca="false">'Exhibit 2'!D57</f>
        <v>1003</v>
      </c>
      <c r="F50" s="49" t="n">
        <f aca="false">'Exhibit 2'!E57</f>
        <v>1003</v>
      </c>
      <c r="G50" s="33" t="n">
        <f aca="false">E50-F50</f>
        <v>0</v>
      </c>
      <c r="H50" s="50" t="n">
        <v>0.5</v>
      </c>
      <c r="I50" s="4" t="n">
        <f aca="false">IF(ABS(G50)&lt;=H50,0,1)</f>
        <v>0</v>
      </c>
    </row>
    <row r="51" customFormat="false" ht="15" hidden="false" customHeight="false" outlineLevel="0" collapsed="false">
      <c r="B51" s="4" t="n">
        <v>47</v>
      </c>
      <c r="C51" s="4" t="s">
        <v>795</v>
      </c>
      <c r="D51" s="4" t="s">
        <v>749</v>
      </c>
      <c r="E51" s="49" t="n">
        <f aca="false">'Exhibit 2'!D58</f>
        <v>-190</v>
      </c>
      <c r="F51" s="49" t="n">
        <f aca="false">'Exhibit 2'!E58</f>
        <v>-190</v>
      </c>
      <c r="G51" s="33" t="n">
        <f aca="false">E51-F51</f>
        <v>0</v>
      </c>
      <c r="H51" s="50" t="n">
        <v>0.5</v>
      </c>
      <c r="I51" s="4" t="n">
        <f aca="false">IF(ABS(G51)&lt;=H51,0,1)</f>
        <v>0</v>
      </c>
    </row>
    <row r="52" customFormat="false" ht="15" hidden="false" customHeight="false" outlineLevel="0" collapsed="false">
      <c r="B52" s="4" t="n">
        <v>48</v>
      </c>
      <c r="C52" s="4" t="s">
        <v>796</v>
      </c>
      <c r="D52" s="4" t="s">
        <v>749</v>
      </c>
      <c r="E52" s="49" t="n">
        <f aca="false">'Exhibit 2'!D59</f>
        <v>-3860</v>
      </c>
      <c r="F52" s="49" t="n">
        <f aca="false">'Exhibit 2'!E59</f>
        <v>-3860</v>
      </c>
      <c r="G52" s="33" t="n">
        <f aca="false">E52-F52</f>
        <v>0</v>
      </c>
      <c r="H52" s="50" t="n">
        <v>0.5</v>
      </c>
      <c r="I52" s="4" t="n">
        <f aca="false">IF(ABS(G52)&lt;=H52,0,1)</f>
        <v>0</v>
      </c>
    </row>
    <row r="53" customFormat="false" ht="15" hidden="false" customHeight="false" outlineLevel="0" collapsed="false">
      <c r="B53" s="4" t="n">
        <v>49</v>
      </c>
      <c r="C53" s="4" t="s">
        <v>797</v>
      </c>
      <c r="D53" s="4" t="s">
        <v>749</v>
      </c>
      <c r="E53" s="49" t="n">
        <f aca="false">'Exhibit 2'!D60</f>
        <v>4653</v>
      </c>
      <c r="F53" s="49" t="n">
        <f aca="false">'Exhibit 2'!E60</f>
        <v>4653</v>
      </c>
      <c r="G53" s="33" t="n">
        <f aca="false">E53-F53</f>
        <v>0</v>
      </c>
      <c r="H53" s="50" t="n">
        <v>0.5</v>
      </c>
      <c r="I53" s="4" t="n">
        <f aca="false">IF(ABS(G53)&lt;=H53,0,1)</f>
        <v>0</v>
      </c>
    </row>
    <row r="54" customFormat="false" ht="15" hidden="false" customHeight="false" outlineLevel="0" collapsed="false">
      <c r="B54" s="4" t="n">
        <v>50</v>
      </c>
      <c r="C54" s="4" t="s">
        <v>798</v>
      </c>
      <c r="D54" s="4" t="s">
        <v>749</v>
      </c>
      <c r="E54" s="49" t="n">
        <f aca="false">'Exhibit 2'!D61</f>
        <v>1176</v>
      </c>
      <c r="F54" s="49" t="n">
        <f aca="false">'Exhibit 2'!E61</f>
        <v>1176</v>
      </c>
      <c r="G54" s="33" t="n">
        <f aca="false">E54-F54</f>
        <v>0</v>
      </c>
      <c r="H54" s="50" t="n">
        <v>0.5</v>
      </c>
      <c r="I54" s="4" t="n">
        <f aca="false">IF(ABS(G54)&lt;=H54,0,1)</f>
        <v>0</v>
      </c>
    </row>
    <row r="55" customFormat="false" ht="15" hidden="false" customHeight="false" outlineLevel="0" collapsed="false">
      <c r="B55" s="4" t="n">
        <v>51</v>
      </c>
      <c r="C55" s="4" t="s">
        <v>799</v>
      </c>
      <c r="D55" s="4" t="s">
        <v>749</v>
      </c>
      <c r="E55" s="49" t="n">
        <f aca="false">'Exhibit 2'!D62</f>
        <v>-1366</v>
      </c>
      <c r="F55" s="49" t="n">
        <f aca="false">'Exhibit 2'!E62</f>
        <v>-1366</v>
      </c>
      <c r="G55" s="33" t="n">
        <f aca="false">E55-F55</f>
        <v>0</v>
      </c>
      <c r="H55" s="50" t="n">
        <v>0.5</v>
      </c>
      <c r="I55" s="4" t="n">
        <f aca="false">IF(ABS(G55)&lt;=H55,0,1)</f>
        <v>0</v>
      </c>
    </row>
    <row r="56" customFormat="false" ht="15" hidden="false" customHeight="false" outlineLevel="0" collapsed="false">
      <c r="B56" s="4" t="n">
        <v>52</v>
      </c>
      <c r="C56" s="4" t="s">
        <v>800</v>
      </c>
      <c r="D56" s="4" t="s">
        <v>749</v>
      </c>
      <c r="E56" s="49" t="n">
        <f aca="false">'Exhibit 2'!D63</f>
        <v>2540</v>
      </c>
      <c r="F56" s="49" t="n">
        <f aca="false">'Exhibit 2'!E63</f>
        <v>2540</v>
      </c>
      <c r="G56" s="33" t="n">
        <f aca="false">E56-F56</f>
        <v>0</v>
      </c>
      <c r="H56" s="50" t="n">
        <v>0.5</v>
      </c>
      <c r="I56" s="4" t="n">
        <f aca="false">IF(ABS(G56)&lt;=H56,0,1)</f>
        <v>0</v>
      </c>
    </row>
    <row r="57" customFormat="false" ht="15" hidden="false" customHeight="false" outlineLevel="0" collapsed="false">
      <c r="B57" s="4" t="n">
        <v>53</v>
      </c>
      <c r="C57" s="4" t="s">
        <v>801</v>
      </c>
      <c r="D57" s="4" t="s">
        <v>749</v>
      </c>
      <c r="E57" s="49" t="n">
        <f aca="false">'Exhibit 2'!D64</f>
        <v>2667</v>
      </c>
      <c r="F57" s="49" t="n">
        <f aca="false">'Exhibit 2'!E64</f>
        <v>2667</v>
      </c>
      <c r="G57" s="33" t="n">
        <f aca="false">E57-F57</f>
        <v>0</v>
      </c>
      <c r="H57" s="50" t="n">
        <v>0.5</v>
      </c>
      <c r="I57" s="4" t="n">
        <f aca="false">IF(ABS(G57)&lt;=H57,0,1)</f>
        <v>0</v>
      </c>
    </row>
    <row r="58" customFormat="false" ht="15" hidden="false" customHeight="false" outlineLevel="0" collapsed="false">
      <c r="B58" s="4" t="n">
        <v>54</v>
      </c>
      <c r="C58" s="4" t="s">
        <v>802</v>
      </c>
      <c r="D58" s="4" t="s">
        <v>749</v>
      </c>
      <c r="E58" s="49" t="n">
        <f aca="false">'Exhibit 2'!D65</f>
        <v>3663</v>
      </c>
      <c r="F58" s="49" t="n">
        <f aca="false">'Exhibit 2'!E65</f>
        <v>3663</v>
      </c>
      <c r="G58" s="33" t="n">
        <f aca="false">E58-F58</f>
        <v>0</v>
      </c>
      <c r="H58" s="50" t="n">
        <v>0.5</v>
      </c>
      <c r="I58" s="4" t="n">
        <f aca="false">IF(ABS(G58)&lt;=H58,0,1)</f>
        <v>0</v>
      </c>
    </row>
    <row r="59" customFormat="false" ht="15" hidden="false" customHeight="false" outlineLevel="0" collapsed="false">
      <c r="B59" s="4" t="n">
        <v>55</v>
      </c>
      <c r="C59" s="4" t="s">
        <v>803</v>
      </c>
      <c r="D59" s="4" t="s">
        <v>749</v>
      </c>
      <c r="E59" s="49" t="n">
        <f aca="false">'Exhibit 2'!D66</f>
        <v>-14117</v>
      </c>
      <c r="F59" s="49" t="n">
        <f aca="false">'Exhibit 2'!E66</f>
        <v>-14117</v>
      </c>
      <c r="G59" s="33" t="n">
        <f aca="false">E59-F59</f>
        <v>0</v>
      </c>
      <c r="H59" s="50" t="n">
        <v>0.5</v>
      </c>
      <c r="I59" s="4" t="n">
        <f aca="false">IF(ABS(G59)&lt;=H59,0,1)</f>
        <v>0</v>
      </c>
    </row>
    <row r="60" customFormat="false" ht="15" hidden="false" customHeight="false" outlineLevel="0" collapsed="false">
      <c r="B60" s="4" t="n">
        <v>56</v>
      </c>
      <c r="C60" s="4" t="s">
        <v>804</v>
      </c>
      <c r="D60" s="4" t="s">
        <v>749</v>
      </c>
      <c r="E60" s="49" t="n">
        <f aca="false">'Exhibit 2'!D67</f>
        <v>3558.676</v>
      </c>
      <c r="F60" s="49" t="n">
        <f aca="false">'Exhibit 2'!E67</f>
        <v>3559.096</v>
      </c>
      <c r="G60" s="33" t="n">
        <f aca="false">E60-F60</f>
        <v>-0.420000000000073</v>
      </c>
      <c r="H60" s="50" t="n">
        <v>0.5</v>
      </c>
      <c r="I60" s="4" t="n">
        <f aca="false">IF(ABS(G60)&lt;=H60,0,1)</f>
        <v>0</v>
      </c>
    </row>
    <row r="61" customFormat="false" ht="15" hidden="false" customHeight="false" outlineLevel="0" collapsed="false">
      <c r="B61" s="4" t="n">
        <v>57</v>
      </c>
      <c r="C61" s="4" t="s">
        <v>805</v>
      </c>
      <c r="D61" s="4" t="s">
        <v>749</v>
      </c>
      <c r="E61" s="49" t="n">
        <f aca="false">'Exhibit 2'!D68</f>
        <v>841.555</v>
      </c>
      <c r="F61" s="49" t="n">
        <f aca="false">'Exhibit 2'!E68</f>
        <v>841.356</v>
      </c>
      <c r="G61" s="33" t="n">
        <f aca="false">E61-F61</f>
        <v>0.199000000000069</v>
      </c>
      <c r="H61" s="50" t="n">
        <v>0.5</v>
      </c>
      <c r="I61" s="4" t="n">
        <f aca="false">IF(ABS(G61)&lt;=H61,0,1)</f>
        <v>0</v>
      </c>
    </row>
    <row r="62" customFormat="false" ht="15" hidden="false" customHeight="false" outlineLevel="0" collapsed="false">
      <c r="B62" s="4" t="n">
        <v>58</v>
      </c>
      <c r="C62" s="4" t="s">
        <v>806</v>
      </c>
      <c r="D62" s="4" t="s">
        <v>749</v>
      </c>
      <c r="E62" s="49" t="n">
        <f aca="false">'Exhibit 2'!D69</f>
        <v>-715.124</v>
      </c>
      <c r="F62" s="49" t="n">
        <f aca="false">'Exhibit 2'!E69</f>
        <v>-715.274</v>
      </c>
      <c r="G62" s="33" t="n">
        <f aca="false">E62-F62</f>
        <v>0.149999999999977</v>
      </c>
      <c r="H62" s="50" t="n">
        <v>0.5</v>
      </c>
      <c r="I62" s="4" t="n">
        <f aca="false">IF(ABS(G62)&lt;=H62,0,1)</f>
        <v>0</v>
      </c>
    </row>
    <row r="63" customFormat="false" ht="15" hidden="false" customHeight="false" outlineLevel="0" collapsed="false">
      <c r="B63" s="4" t="n">
        <v>59</v>
      </c>
      <c r="C63" s="4" t="s">
        <v>807</v>
      </c>
      <c r="D63" s="4" t="s">
        <v>749</v>
      </c>
      <c r="E63" s="49" t="n">
        <f aca="false">'Exhibit 2'!D70</f>
        <v>1499.134</v>
      </c>
      <c r="F63" s="49" t="n">
        <f aca="false">'Exhibit 2'!E70</f>
        <v>1499.051</v>
      </c>
      <c r="G63" s="33" t="n">
        <f aca="false">E63-F63</f>
        <v>0.0830000000000837</v>
      </c>
      <c r="H63" s="50" t="n">
        <v>0.5</v>
      </c>
      <c r="I63" s="4" t="n">
        <f aca="false">IF(ABS(G63)&lt;=H63,0,1)</f>
        <v>0</v>
      </c>
    </row>
    <row r="64" customFormat="false" ht="15" hidden="false" customHeight="false" outlineLevel="0" collapsed="false">
      <c r="B64" s="4" t="n">
        <v>60</v>
      </c>
      <c r="C64" s="4" t="s">
        <v>808</v>
      </c>
      <c r="D64" s="4" t="s">
        <v>749</v>
      </c>
      <c r="E64" s="49" t="n">
        <f aca="false">'Exhibit 2'!D71</f>
        <v>-6248.786</v>
      </c>
      <c r="F64" s="49" t="n">
        <f aca="false">'Exhibit 2'!E71</f>
        <v>-6249.239</v>
      </c>
      <c r="G64" s="33" t="n">
        <f aca="false">E64-F64</f>
        <v>0.45299999999952</v>
      </c>
      <c r="H64" s="50" t="n">
        <v>0.5</v>
      </c>
      <c r="I64" s="4" t="n">
        <f aca="false">IF(ABS(G64)&lt;=H64,0,1)</f>
        <v>0</v>
      </c>
    </row>
    <row r="65" customFormat="false" ht="15" hidden="false" customHeight="false" outlineLevel="0" collapsed="false">
      <c r="B65" s="4" t="n">
        <v>61</v>
      </c>
      <c r="C65" s="4" t="s">
        <v>809</v>
      </c>
      <c r="D65" s="4" t="s">
        <v>810</v>
      </c>
      <c r="E65" s="49" t="n">
        <f aca="false">'Exhibit 3'!D19</f>
        <v>49302</v>
      </c>
      <c r="F65" s="49" t="n">
        <f aca="false">'Exhibit 3'!D39</f>
        <v>49302</v>
      </c>
      <c r="G65" s="33" t="n">
        <f aca="false">E65-F65</f>
        <v>0</v>
      </c>
      <c r="H65" s="50" t="n">
        <v>0</v>
      </c>
      <c r="I65" s="4" t="n">
        <f aca="false">IF(ROUND(G65,6)=0,0,1)</f>
        <v>0</v>
      </c>
    </row>
    <row r="66" customFormat="false" ht="15" hidden="false" customHeight="false" outlineLevel="0" collapsed="false">
      <c r="B66" s="4" t="n">
        <v>62</v>
      </c>
      <c r="C66" s="4" t="s">
        <v>811</v>
      </c>
      <c r="D66" s="4" t="s">
        <v>810</v>
      </c>
      <c r="E66" s="49" t="n">
        <f aca="false">'Exhibit 3'!E19</f>
        <v>77070</v>
      </c>
      <c r="F66" s="49" t="n">
        <f aca="false">'Exhibit 3'!E39</f>
        <v>77070</v>
      </c>
      <c r="G66" s="33" t="n">
        <f aca="false">E66-F66</f>
        <v>0</v>
      </c>
      <c r="H66" s="50" t="n">
        <v>0</v>
      </c>
      <c r="I66" s="4" t="n">
        <f aca="false">IF(ROUND(G66,6)=0,0,1)</f>
        <v>0</v>
      </c>
    </row>
    <row r="67" customFormat="false" ht="15" hidden="false" customHeight="false" outlineLevel="0" collapsed="false">
      <c r="B67" s="4" t="n">
        <v>63</v>
      </c>
      <c r="C67" s="4" t="s">
        <v>812</v>
      </c>
      <c r="D67" s="4" t="s">
        <v>749</v>
      </c>
      <c r="E67" s="49" t="n">
        <f aca="false">'Exhibit 3'!D19</f>
        <v>49302</v>
      </c>
      <c r="F67" s="49" t="n">
        <f aca="false">'Exhibit 3'!D41</f>
        <v>49302</v>
      </c>
      <c r="G67" s="33" t="n">
        <f aca="false">E67-F67</f>
        <v>0</v>
      </c>
      <c r="H67" s="50" t="n">
        <v>0.5</v>
      </c>
      <c r="I67" s="4" t="n">
        <f aca="false">IF(ABS(G67)&lt;=H67,0,1)</f>
        <v>0</v>
      </c>
    </row>
    <row r="68" customFormat="false" ht="15" hidden="false" customHeight="false" outlineLevel="0" collapsed="false">
      <c r="B68" s="4" t="n">
        <v>64</v>
      </c>
      <c r="C68" s="4" t="s">
        <v>813</v>
      </c>
      <c r="D68" s="4" t="s">
        <v>749</v>
      </c>
      <c r="E68" s="49" t="n">
        <f aca="false">'Exhibit 3'!E19</f>
        <v>77070</v>
      </c>
      <c r="F68" s="49" t="n">
        <f aca="false">'Exhibit 3'!E41</f>
        <v>77070</v>
      </c>
      <c r="G68" s="33" t="n">
        <f aca="false">E68-F68</f>
        <v>0</v>
      </c>
      <c r="H68" s="50" t="n">
        <v>0.5</v>
      </c>
      <c r="I68" s="4" t="n">
        <f aca="false">IF(ABS(G68)&lt;=H68,0,1)</f>
        <v>0</v>
      </c>
    </row>
    <row r="69" customFormat="false" ht="15" hidden="false" customHeight="false" outlineLevel="0" collapsed="false">
      <c r="B69" s="4" t="n">
        <v>65</v>
      </c>
      <c r="C69" s="4" t="s">
        <v>814</v>
      </c>
      <c r="D69" s="4" t="s">
        <v>749</v>
      </c>
      <c r="E69" s="49" t="n">
        <f aca="false">'Exhibit 3'!D36</f>
        <v>45967</v>
      </c>
      <c r="F69" s="49" t="n">
        <f aca="false">'Exhibit 3'!D43</f>
        <v>45967</v>
      </c>
      <c r="G69" s="33" t="n">
        <f aca="false">E69-F69</f>
        <v>0</v>
      </c>
      <c r="H69" s="50" t="n">
        <v>0.5</v>
      </c>
      <c r="I69" s="4" t="n">
        <f aca="false">IF(ABS(G69)&lt;=H69,0,1)</f>
        <v>0</v>
      </c>
    </row>
    <row r="70" customFormat="false" ht="15" hidden="false" customHeight="false" outlineLevel="0" collapsed="false">
      <c r="B70" s="4" t="n">
        <v>66</v>
      </c>
      <c r="C70" s="4" t="s">
        <v>815</v>
      </c>
      <c r="D70" s="4" t="s">
        <v>749</v>
      </c>
      <c r="E70" s="49" t="n">
        <f aca="false">'Exhibit 3'!E36</f>
        <v>72046</v>
      </c>
      <c r="F70" s="49" t="n">
        <f aca="false">'Exhibit 3'!E43</f>
        <v>72046</v>
      </c>
      <c r="G70" s="33" t="n">
        <f aca="false">E70-F70</f>
        <v>0</v>
      </c>
      <c r="H70" s="50" t="n">
        <v>0.5</v>
      </c>
      <c r="I70" s="4" t="n">
        <f aca="false">IF(ABS(G70)&lt;=H70,0,1)</f>
        <v>0</v>
      </c>
    </row>
    <row r="71" customFormat="false" ht="15" hidden="false" customHeight="false" outlineLevel="0" collapsed="false">
      <c r="B71" s="4" t="n">
        <v>67</v>
      </c>
      <c r="C71" s="4" t="s">
        <v>816</v>
      </c>
      <c r="D71" s="4" t="s">
        <v>749</v>
      </c>
      <c r="E71" s="49" t="n">
        <f aca="false">'Exhibit 3'!D37</f>
        <v>16440</v>
      </c>
      <c r="F71" s="49" t="n">
        <f aca="false">'Exhibit 3'!D45</f>
        <v>16440</v>
      </c>
      <c r="G71" s="33" t="n">
        <f aca="false">E71-F71</f>
        <v>0</v>
      </c>
      <c r="H71" s="50" t="n">
        <v>0.5</v>
      </c>
      <c r="I71" s="4" t="n">
        <f aca="false">IF(ABS(G71)&lt;=H71,0,1)</f>
        <v>0</v>
      </c>
    </row>
    <row r="72" customFormat="false" ht="15" hidden="false" customHeight="false" outlineLevel="0" collapsed="false">
      <c r="B72" s="4" t="n">
        <v>68</v>
      </c>
      <c r="C72" s="4" t="s">
        <v>817</v>
      </c>
      <c r="D72" s="4" t="s">
        <v>749</v>
      </c>
      <c r="E72" s="49" t="n">
        <f aca="false">'Exhibit 3'!E37</f>
        <v>20917</v>
      </c>
      <c r="F72" s="49" t="n">
        <f aca="false">'Exhibit 3'!E45</f>
        <v>20917</v>
      </c>
      <c r="G72" s="33" t="n">
        <f aca="false">E72-F72</f>
        <v>0</v>
      </c>
      <c r="H72" s="50" t="n">
        <v>0.5</v>
      </c>
      <c r="I72" s="4" t="n">
        <f aca="false">IF(ABS(G72)&lt;=H72,0,1)</f>
        <v>0</v>
      </c>
    </row>
    <row r="73" customFormat="false" ht="15" hidden="false" customHeight="false" outlineLevel="0" collapsed="false">
      <c r="B73" s="4" t="n">
        <v>69</v>
      </c>
      <c r="C73" s="4" t="s">
        <v>818</v>
      </c>
      <c r="D73" s="4" t="s">
        <v>749</v>
      </c>
      <c r="E73" s="49" t="n">
        <f aca="false">'Exhibit 3'!D71</f>
        <v>31405</v>
      </c>
      <c r="F73" s="49" t="n">
        <f aca="false">'Exhibit 3'!D73</f>
        <v>31405</v>
      </c>
      <c r="G73" s="33" t="n">
        <f aca="false">E73-F73</f>
        <v>0</v>
      </c>
      <c r="H73" s="50" t="n">
        <v>0.5</v>
      </c>
      <c r="I73" s="4" t="n">
        <f aca="false">IF(ABS(G73)&lt;=H73,0,1)</f>
        <v>0</v>
      </c>
    </row>
    <row r="74" customFormat="false" ht="15" hidden="false" customHeight="false" outlineLevel="0" collapsed="false">
      <c r="B74" s="4" t="n">
        <v>70</v>
      </c>
      <c r="C74" s="4" t="s">
        <v>819</v>
      </c>
      <c r="D74" s="4" t="s">
        <v>749</v>
      </c>
      <c r="E74" s="49" t="n">
        <f aca="false">'Exhibit 3'!E71</f>
        <v>20726</v>
      </c>
      <c r="F74" s="49" t="n">
        <f aca="false">'Exhibit 3'!E73</f>
        <v>20726</v>
      </c>
      <c r="G74" s="33" t="n">
        <f aca="false">E74-F74</f>
        <v>0</v>
      </c>
      <c r="H74" s="50" t="n">
        <v>0.5</v>
      </c>
      <c r="I74" s="4" t="n">
        <f aca="false">IF(ABS(G74)&lt;=H74,0,1)</f>
        <v>0</v>
      </c>
    </row>
    <row r="75" customFormat="false" ht="15" hidden="false" customHeight="false" outlineLevel="0" collapsed="false">
      <c r="B75" s="4" t="n">
        <v>71</v>
      </c>
      <c r="C75" s="4" t="s">
        <v>820</v>
      </c>
      <c r="D75" s="4" t="s">
        <v>749</v>
      </c>
      <c r="E75" s="49" t="n">
        <f aca="false">'Exhibit 3'!D72</f>
        <v>3663</v>
      </c>
      <c r="F75" s="49" t="n">
        <f aca="false">'Exhibit 3'!D75</f>
        <v>3663</v>
      </c>
      <c r="G75" s="33" t="n">
        <f aca="false">E75-F75</f>
        <v>0</v>
      </c>
      <c r="H75" s="50" t="n">
        <v>0.5</v>
      </c>
      <c r="I75" s="4" t="n">
        <f aca="false">IF(ABS(G75)&lt;=H75,0,1)</f>
        <v>0</v>
      </c>
    </row>
    <row r="76" customFormat="false" ht="15" hidden="false" customHeight="false" outlineLevel="0" collapsed="false">
      <c r="B76" s="4" t="n">
        <v>72</v>
      </c>
      <c r="C76" s="4" t="s">
        <v>821</v>
      </c>
      <c r="D76" s="4" t="s">
        <v>749</v>
      </c>
      <c r="E76" s="49" t="n">
        <f aca="false">'Exhibit 3'!E72</f>
        <v>647</v>
      </c>
      <c r="F76" s="49" t="n">
        <f aca="false">'Exhibit 3'!E75</f>
        <v>647</v>
      </c>
      <c r="G76" s="33" t="n">
        <f aca="false">E76-F76</f>
        <v>0</v>
      </c>
      <c r="H76" s="50" t="n">
        <v>0.5</v>
      </c>
      <c r="I76" s="4" t="n">
        <f aca="false">IF(ABS(G76)&lt;=H76,0,1)</f>
        <v>0</v>
      </c>
    </row>
    <row r="77" customFormat="false" ht="15" hidden="false" customHeight="false" outlineLevel="0" collapsed="false">
      <c r="B77" s="4" t="n">
        <v>73</v>
      </c>
      <c r="C77" s="4" t="s">
        <v>822</v>
      </c>
      <c r="D77" s="4" t="s">
        <v>810</v>
      </c>
      <c r="E77" s="49" t="n">
        <f aca="false">'Exhibit 3'!E23+'Exhibit 3'!E29</f>
        <v>31405</v>
      </c>
      <c r="F77" s="49" t="n">
        <f aca="false">'Exhibit 3'!D71</f>
        <v>31405</v>
      </c>
      <c r="G77" s="33" t="n">
        <f aca="false">E77-F77</f>
        <v>0</v>
      </c>
      <c r="H77" s="50" t="n">
        <v>0</v>
      </c>
      <c r="I77" s="4" t="n">
        <f aca="false">IF(ROUND(G77,6)=0,0,1)</f>
        <v>0</v>
      </c>
    </row>
    <row r="78" customFormat="false" ht="15" hidden="false" customHeight="false" outlineLevel="0" collapsed="false">
      <c r="B78" s="4" t="n">
        <v>74</v>
      </c>
      <c r="C78" s="4" t="s">
        <v>823</v>
      </c>
      <c r="D78" s="4" t="s">
        <v>810</v>
      </c>
      <c r="E78" s="49" t="n">
        <f aca="false">'Exhibit 3'!D23+'Exhibit 3'!D29</f>
        <v>20726</v>
      </c>
      <c r="F78" s="49" t="n">
        <f aca="false">'Exhibit 3'!E71</f>
        <v>20726</v>
      </c>
      <c r="G78" s="33" t="n">
        <f aca="false">E78-F78</f>
        <v>0</v>
      </c>
      <c r="H78" s="50" t="n">
        <v>0</v>
      </c>
      <c r="I78" s="4" t="n">
        <f aca="false">IF(ROUND(G78,6)=0,0,1)</f>
        <v>0</v>
      </c>
    </row>
    <row r="79" customFormat="false" ht="15" hidden="false" customHeight="false" outlineLevel="0" collapsed="false">
      <c r="B79" s="4" t="n">
        <v>75</v>
      </c>
      <c r="C79" s="4" t="s">
        <v>824</v>
      </c>
      <c r="D79" s="4" t="s">
        <v>810</v>
      </c>
      <c r="E79" s="49" t="n">
        <f aca="false">'Exhibit 3'!E24+'Exhibit 3'!E30</f>
        <v>3663</v>
      </c>
      <c r="F79" s="49" t="n">
        <f aca="false">'Exhibit 3'!D72</f>
        <v>3663</v>
      </c>
      <c r="G79" s="33" t="n">
        <f aca="false">E79-F79</f>
        <v>0</v>
      </c>
      <c r="H79" s="50" t="n">
        <v>0</v>
      </c>
      <c r="I79" s="4" t="n">
        <f aca="false">IF(ROUND(G79,6)=0,0,1)</f>
        <v>0</v>
      </c>
    </row>
    <row r="80" customFormat="false" ht="15" hidden="false" customHeight="false" outlineLevel="0" collapsed="false">
      <c r="B80" s="4" t="n">
        <v>76</v>
      </c>
      <c r="C80" s="4" t="s">
        <v>825</v>
      </c>
      <c r="D80" s="4" t="s">
        <v>810</v>
      </c>
      <c r="E80" s="49" t="n">
        <f aca="false">'Exhibit 3'!D24+'Exhibit 3'!D30</f>
        <v>647</v>
      </c>
      <c r="F80" s="49" t="n">
        <f aca="false">'Exhibit 3'!E72</f>
        <v>647</v>
      </c>
      <c r="G80" s="33" t="n">
        <f aca="false">E80-F80</f>
        <v>0</v>
      </c>
      <c r="H80" s="50" t="n">
        <v>0</v>
      </c>
      <c r="I80" s="4" t="n">
        <f aca="false">IF(ROUND(G80,6)=0,0,1)</f>
        <v>0</v>
      </c>
    </row>
    <row r="81" customFormat="false" ht="15" hidden="false" customHeight="false" outlineLevel="0" collapsed="false">
      <c r="B81" s="4" t="n">
        <v>77</v>
      </c>
      <c r="C81" s="4" t="s">
        <v>826</v>
      </c>
      <c r="D81" s="4" t="s">
        <v>810</v>
      </c>
      <c r="E81" s="49" t="n">
        <f aca="false">'Exhibit 3'!D90</f>
        <v>35551</v>
      </c>
      <c r="F81" s="49" t="n">
        <f aca="false">'Exhibit 3'!D79</f>
        <v>35551</v>
      </c>
      <c r="G81" s="33" t="n">
        <f aca="false">E81-F81</f>
        <v>0</v>
      </c>
      <c r="H81" s="50" t="n">
        <v>0</v>
      </c>
      <c r="I81" s="4" t="n">
        <f aca="false">IF(ROUND(G81,6)=0,0,1)</f>
        <v>0</v>
      </c>
    </row>
    <row r="82" customFormat="false" ht="15" hidden="false" customHeight="false" outlineLevel="0" collapsed="false">
      <c r="B82" s="4" t="n">
        <v>78</v>
      </c>
      <c r="C82" s="4" t="s">
        <v>827</v>
      </c>
      <c r="D82" s="4" t="s">
        <v>810</v>
      </c>
      <c r="E82" s="49" t="n">
        <f aca="false">'Exhibit 3'!F100</f>
        <v>42151</v>
      </c>
      <c r="F82" s="49" t="n">
        <f aca="false">'Exhibit 3'!D79+'Exhibit 3'!E100</f>
        <v>42151</v>
      </c>
      <c r="G82" s="33" t="n">
        <f aca="false">E82-F82</f>
        <v>0</v>
      </c>
      <c r="H82" s="50" t="n">
        <v>0</v>
      </c>
      <c r="I82" s="4" t="n">
        <f aca="false">IF(ROUND(G82,6)=0,0,1)</f>
        <v>0</v>
      </c>
    </row>
    <row r="83" customFormat="false" ht="15" hidden="false" customHeight="false" outlineLevel="0" collapsed="false">
      <c r="B83" s="4" t="n">
        <v>79</v>
      </c>
      <c r="C83" s="4" t="s">
        <v>828</v>
      </c>
      <c r="D83" s="4" t="s">
        <v>810</v>
      </c>
      <c r="E83" s="49" t="n">
        <f aca="false">'Exhibit 4'!D39</f>
        <v>3826.78571428571</v>
      </c>
      <c r="F83" s="49" t="n">
        <f aca="false">'Exhibit 4'!D40</f>
        <v>3826.78571428571</v>
      </c>
      <c r="G83" s="33" t="n">
        <f aca="false">E83-F83</f>
        <v>0</v>
      </c>
      <c r="H83" s="50" t="n">
        <v>0</v>
      </c>
      <c r="I83" s="4" t="n">
        <f aca="false">IF(ROUND(G83,6)=0,0,1)</f>
        <v>0</v>
      </c>
    </row>
    <row r="84" customFormat="false" ht="15" hidden="false" customHeight="false" outlineLevel="0" collapsed="false">
      <c r="B84" s="4" t="n">
        <v>80</v>
      </c>
      <c r="C84" s="4" t="s">
        <v>829</v>
      </c>
      <c r="D84" s="4" t="s">
        <v>810</v>
      </c>
      <c r="E84" s="49" t="n">
        <f aca="false">'Exhibit 4'!D48+'Exhibit 4'!D49</f>
        <v>250</v>
      </c>
      <c r="F84" s="49" t="n">
        <f aca="false">'Exhibit 4'!D46</f>
        <v>250</v>
      </c>
      <c r="G84" s="33" t="n">
        <f aca="false">E84-F84</f>
        <v>0</v>
      </c>
      <c r="H84" s="50" t="n">
        <v>0</v>
      </c>
      <c r="I84" s="4" t="n">
        <f aca="false">IF(ROUND(G84,6)=0,0,1)</f>
        <v>0</v>
      </c>
    </row>
    <row r="85" customFormat="false" ht="15" hidden="false" customHeight="false" outlineLevel="0" collapsed="false">
      <c r="B85" s="4" t="n">
        <v>81</v>
      </c>
      <c r="C85" s="4" t="s">
        <v>830</v>
      </c>
      <c r="D85" s="4" t="s">
        <v>810</v>
      </c>
      <c r="E85" s="49" t="n">
        <f aca="false">'Exhibit 4'!D54+'Exhibit 4'!D55</f>
        <v>115.384615384615</v>
      </c>
      <c r="F85" s="49" t="n">
        <f aca="false">'Exhibit 4'!D56</f>
        <v>115.384615384615</v>
      </c>
      <c r="G85" s="33" t="n">
        <f aca="false">E85-F85</f>
        <v>0</v>
      </c>
      <c r="H85" s="50" t="n">
        <v>0</v>
      </c>
      <c r="I85" s="4" t="n">
        <f aca="false">IF(ROUND(G85,6)=0,0,1)</f>
        <v>0</v>
      </c>
    </row>
    <row r="87" customFormat="false" ht="15" hidden="false" customHeight="false" outlineLevel="0" collapsed="false">
      <c r="C87" s="3" t="s">
        <v>831</v>
      </c>
      <c r="I87" s="3" t="n">
        <f aca="false">SUM(I5:I85)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&amp;C&amp;8IC Simulator · Practice use only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2026-10-12T04:50:28Z</dcterms:created>
  <dc:creator>openpyxl</dc:creator>
  <dc:description/>
  <dc:language>en-US</dc:language>
  <cp:lastModifiedBy/>
  <dcterms:modified xsi:type="dcterms:W3CDTF">2026-10-12T04:50:28Z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