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README" sheetId="2" state="visible" r:id="rId4"/>
    <sheet name="Exhibit 1" sheetId="3" state="visible" r:id="rId5"/>
    <sheet name="Exhibit 2" sheetId="4" state="visible" r:id="rId6"/>
    <sheet name="Exhibit 3" sheetId="5" state="visible" r:id="rId7"/>
    <sheet name="Exhibit 4" sheetId="6" state="visible" r:id="rId8"/>
    <sheet name="Exhibit 5" sheetId="7" state="visible" r:id="rId9"/>
    <sheet name="Exhibit 6" sheetId="8" state="visible" r:id="rId10"/>
    <sheet name="Exhibit 7" sheetId="9" state="visible" r:id="rId11"/>
    <sheet name="Exhibit 8" sheetId="10" state="visible" r:id="rId12"/>
    <sheet name="Checks" sheetId="11" state="visible" r:id="rId13"/>
  </sheets>
  <definedNames>
    <definedName function="false" hidden="false" localSheetId="10" name="_xlnm.Print_Area" vbProcedure="false">Checks!$A$1:$H$29</definedName>
    <definedName function="false" hidden="false" localSheetId="0" name="_xlnm.Print_Area" vbProcedure="false">Cover!$A$1:$C$21</definedName>
    <definedName function="false" hidden="false" localSheetId="2" name="_xlnm.Print_Area" vbProcedure="false">'Exhibit 1'!$A$1:$J$23</definedName>
    <definedName function="false" hidden="false" localSheetId="2" name="_xlnm.Print_Titles" vbProcedure="false">'Exhibit 1'!$1:$5</definedName>
    <definedName function="false" hidden="false" localSheetId="3" name="_xlnm.Print_Area" vbProcedure="false">'Exhibit 2'!$A$1:$R$16</definedName>
    <definedName function="false" hidden="false" localSheetId="3" name="_xlnm.Print_Titles" vbProcedure="false">'Exhibit 2'!$1:$5</definedName>
    <definedName function="false" hidden="false" localSheetId="4" name="_xlnm.Print_Area" vbProcedure="false">'Exhibit 3'!$A$1:$I$31</definedName>
    <definedName function="false" hidden="false" localSheetId="4" name="_xlnm.Print_Titles" vbProcedure="false">'Exhibit 3'!$1:$5</definedName>
    <definedName function="false" hidden="false" localSheetId="5" name="_xlnm.Print_Area" vbProcedure="false">'Exhibit 4'!$A$1:$E$37</definedName>
    <definedName function="false" hidden="false" localSheetId="5" name="_xlnm.Print_Titles" vbProcedure="false">'Exhibit 4'!$1:$5</definedName>
    <definedName function="false" hidden="false" localSheetId="6" name="_xlnm.Print_Area" vbProcedure="false">'Exhibit 5'!$A$1:$E$48</definedName>
    <definedName function="false" hidden="false" localSheetId="6" name="_xlnm.Print_Titles" vbProcedure="false">'Exhibit 5'!$1:$5</definedName>
    <definedName function="false" hidden="false" localSheetId="7" name="_xlnm.Print_Area" vbProcedure="false">'Exhibit 6'!$A$1:$E$49</definedName>
    <definedName function="false" hidden="false" localSheetId="7" name="_xlnm.Print_Titles" vbProcedure="false">'Exhibit 6'!$1:$5</definedName>
    <definedName function="false" hidden="false" localSheetId="8" name="_xlnm.Print_Area" vbProcedure="false">'Exhibit 7'!$A$1:$E$52</definedName>
    <definedName function="false" hidden="false" localSheetId="8" name="_xlnm.Print_Titles" vbProcedure="false">'Exhibit 7'!$1:$5</definedName>
    <definedName function="false" hidden="false" localSheetId="9" name="_xlnm.Print_Area" vbProcedure="false">'Exhibit 8'!$A$1:$I$13</definedName>
    <definedName function="false" hidden="false" localSheetId="9" name="_xlnm.Print_Titles" vbProcedure="false">'Exhibit 8'!$1:$5</definedName>
    <definedName function="false" hidden="false" localSheetId="1" name="_xlnm.Print_Area" vbProcedure="false">README!$A$1:$C$40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<sst xmlns="http://schemas.openxmlformats.org/spreadsheetml/2006/main" count="772" uniqueCount="511">
  <si>
    <t xml:space="preserve">Hollywood Media Portfolio: the $1.1bn CMBS take-out</t>
  </si>
  <si>
    <t xml:space="preserve">Exhibit data book · v1 · as of 9 Oct 2026</t>
  </si>
  <si>
    <t xml:space="preserve">Case</t>
  </si>
  <si>
    <t xml:space="preserve">Hollywood Media Portfolio: take-out of the $1.1bn BXHPP 2021-FILM CMBS loan</t>
  </si>
  <si>
    <t xml:space="preserve">Category / level</t>
  </si>
  <si>
    <t xml:space="preserve">Real estate debt · Advanced</t>
  </si>
  <si>
    <t xml:space="preserve">Data as of</t>
  </si>
  <si>
    <t xml:space="preserve">Filings through 5 Oct 2026; market data 9 Oct 2026; decision date 12 Oct 2026</t>
  </si>
  <si>
    <t xml:space="preserve">Version</t>
  </si>
  <si>
    <t xml:space="preserve">v1 (12 Oct 2026) · uncalibrated</t>
  </si>
  <si>
    <t xml:space="preserve">Use</t>
  </si>
  <si>
    <t xml:space="preserve">Practice use only · built from public information</t>
  </si>
  <si>
    <t xml:space="preserve">Master check</t>
  </si>
  <si>
    <t xml:space="preserve">Tab map</t>
  </si>
  <si>
    <t xml:space="preserve">README</t>
  </si>
  <si>
    <t xml:space="preserve">Conventions, definitions, sources</t>
  </si>
  <si>
    <t xml:space="preserve">Exhibit 1</t>
  </si>
  <si>
    <t xml:space="preserve">Operating history: studio NOI (filed) and Hollywood office rent, FY23A–LTM Jun-26</t>
  </si>
  <si>
    <t xml:space="preserve">Exhibit 2</t>
  </si>
  <si>
    <t xml:space="preserve">Quarterly studio history, Q1-23 to Q2-26</t>
  </si>
  <si>
    <t xml:space="preserve">Exhibit 3</t>
  </si>
  <si>
    <t xml:space="preserve">Collateral property schedule and rollover</t>
  </si>
  <si>
    <t xml:space="preserve">Exhibit 4</t>
  </si>
  <si>
    <t xml:space="preserve">NCF: lender estimate (assumptions labelled) and third-party figures</t>
  </si>
  <si>
    <t xml:space="preserve">Exhibit 5</t>
  </si>
  <si>
    <t xml:space="preserve">Existing loan, hedges, take-out request, sources and uses</t>
  </si>
  <si>
    <t xml:space="preserve">Exhibit 6</t>
  </si>
  <si>
    <t xml:space="preserve">Base rates, pricing bands, market context</t>
  </si>
  <si>
    <t xml:space="preserve">Exhibit 7</t>
  </si>
  <si>
    <t xml:space="preserve">Sponsor (HPP): balance sheet, debt ladder, covenants, tender</t>
  </si>
  <si>
    <t xml:space="preserve">Exhibit 8</t>
  </si>
  <si>
    <t xml:space="preserve">Precedent: weakest filed studio periods vs latest quarter</t>
  </si>
  <si>
    <t xml:space="preserve">Checks</t>
  </si>
  <si>
    <t xml:space="preserve">Internal and filed-data ties; feeds the master check</t>
  </si>
  <si>
    <t xml:space="preserve">README: conventions, definitions and sources</t>
  </si>
  <si>
    <t xml:space="preserve">Read before using the exhibits</t>
  </si>
  <si>
    <t xml:space="preserve">Purpose</t>
  </si>
  <si>
    <t xml:space="preserve">The data book behind the case packet. Every exhibit number matches the packet. It holds data only: no stress results, sizing answers or recommendation.</t>
  </si>
  <si>
    <t xml:space="preserve">Colour code</t>
  </si>
  <si>
    <t xml:space="preserve">Blue font = hard-coded input from a cited source; black = formula; green = link to another tab. Yellow fill (FFF9E6) is reserved for cells a candidate fills in (none in this data book).</t>
  </si>
  <si>
    <t xml:space="preserve">Units</t>
  </si>
  <si>
    <t xml:space="preserve">Each tab states its units in row 2 and column C. $000s = thousands of US dollars. 100% basis = the whole joint venture before the 49% partner share.</t>
  </si>
  <si>
    <t xml:space="preserve">Sign convention</t>
  </si>
  <si>
    <t xml:space="preserve">Revenue and NOI positive; operating expenses, reserves and TI/LC are stored as positive numbers and subtracted in formulas (rows marked (−)). Negative results show in parentheses.</t>
  </si>
  <si>
    <t xml:space="preserve">Periods</t>
  </si>
  <si>
    <t xml:space="preserve">FY = fiscal year ending 31 Dec. A = actual. 6M = six months to 30 Jun. LTM Jun-26 = FY2025 + 6M Jun-26 − 6M Jun-25, built as a formula. Q4 quarters are derived as FY − 9M and flagged.</t>
  </si>
  <si>
    <t xml:space="preserve">NOI</t>
  </si>
  <si>
    <t xml:space="preserve">Net operating income as HPP defines it: operating revenue less property-level operating expenses, before G&amp;A, interest, depreciation and reserves.</t>
  </si>
  <si>
    <t xml:space="preserve">NCF</t>
  </si>
  <si>
    <t xml:space="preserve">Net cash flow: NOI less a replacement reserve and normalised TI/LC (tenant improvements and leasing commissions). Basis stated on each row.</t>
  </si>
  <si>
    <t xml:space="preserve">ABR</t>
  </si>
  <si>
    <t xml:space="preserve">Annualized base rent: cash base rent under commenced leases × 12, before abatements, excluding tenant recoveries (HPP definition).</t>
  </si>
  <si>
    <t xml:space="preserve">Debt yield</t>
  </si>
  <si>
    <t xml:space="preserve">NOI or NCF ÷ loan amount (state which). DSCR = NCF ÷ annual interest (interest-only). LTV = loan ÷ value.</t>
  </si>
  <si>
    <t xml:space="preserve">Same-store studio</t>
  </si>
  <si>
    <t xml:space="preserve">HPP's same-store studio pool is three properties throughout 2023–2026; its square footage and the property list in the supplemental match Sunset Gower, Sunset Bronson and Sunset Las Palmas, the three lots in this collateral.</t>
  </si>
  <si>
    <t xml:space="preserve">Tolerance</t>
  </si>
  <si>
    <t xml:space="preserve">Internal arithmetic must tie to 0. Ties to filed figures pass within ±0.5 × $1K per filed figure summed, because each filed figure is rounded.</t>
  </si>
  <si>
    <t xml:space="preserve">Layout</t>
  </si>
  <si>
    <t xml:space="preserve">Column B = label, column C = units, data from column D; period-end dates in row 3; source / note in the last column. Each exhibit states its basis under the header.</t>
  </si>
  <si>
    <t xml:space="preserve">HYPOTHETICAL</t>
  </si>
  <si>
    <t xml:space="preserve">The take-out request, its terms, the sources and uses, the lender (Larkspur Real Estate Credit) and the analyst role are hypothetical. Everything else is from the cited public sources.</t>
  </si>
  <si>
    <t xml:space="preserve">Sources</t>
  </si>
  <si>
    <t xml:space="preserve">S1</t>
  </si>
  <si>
    <t xml:space="preserve">HPP Form 10-Q, Q2-2026, filed 10 Aug 2026: https://www.sec.gov/Archives/edgar/data/1482512/000148251226000069/hpp-20260630.htm</t>
  </si>
  <si>
    <t xml:space="preserve">S2</t>
  </si>
  <si>
    <t xml:space="preserve">HPP Q2-2026 Supplemental Operating and Financial Data (Ex. 99.2 to 8-K filed 5 Aug 2026): https://www.sec.gov/Archives/edgar/data/1482512/000148251226000064/q22026ex992.htm</t>
  </si>
  <si>
    <t xml:space="preserve">S3</t>
  </si>
  <si>
    <t xml:space="preserve">HPP Form 10-K FY2025, filed 27 Feb 2026: https://www.sec.gov/Archives/edgar/data/1482512/000148251226000038/hpp-20251231.htm</t>
  </si>
  <si>
    <t xml:space="preserve">S4</t>
  </si>
  <si>
    <t xml:space="preserve">HPP Form 10-K FY2024, filed 25 Feb 2025: https://www.sec.gov/Archives/edgar/data/1482512/000148251225000029/hpp-20241231.htm</t>
  </si>
  <si>
    <t xml:space="preserve">S5</t>
  </si>
  <si>
    <t xml:space="preserve">HPP Form 10-K FY2023, filed 16 Feb 2024: https://www.sec.gov/Archives/edgar/data/1482512/000148251224000029/hpp-20231231.htm</t>
  </si>
  <si>
    <t xml:space="preserve">S6</t>
  </si>
  <si>
    <t xml:space="preserve">HPP Forms 10-Q Q1-2023 to Q1-2026 (accessions 0001482512-23-000099, -23-000147, -23-000157, -24-000050, -24-000085, -24-000094, -25-000043, -25-000126, -25-000150, -26-000050), EDGAR CIK 1482512</t>
  </si>
  <si>
    <t xml:space="preserve">S7</t>
  </si>
  <si>
    <t xml:space="preserve">HPP 8-K filed 11 Sep 2026 and Ex. 99.1 press release: https://www.sec.gov/Archives/edgar/data/1482512/000148251226000073/hpp-20260909.htm ; .../hmploanextensionpr091026fi.htm</t>
  </si>
  <si>
    <t xml:space="preserve">S8</t>
  </si>
  <si>
    <t xml:space="preserve">HPP 8-K filed 5 Oct 2026 and Ex. 99.1 (tender offer): https://www.sec.gov/Archives/edgar/data/1482512/000148251226000077/hpp-20261005.htm ; .../pr090526.htm</t>
  </si>
  <si>
    <t xml:space="preserve">S9</t>
  </si>
  <si>
    <t xml:space="preserve">HPP 8-K filed 3 Aug 2020 (Blackstone 49% acquisition): https://www.sec.gov/Archives/edgar/data/1482512/000148251220000100/a8-k832020.htm</t>
  </si>
  <si>
    <t xml:space="preserve">S10</t>
  </si>
  <si>
    <t xml:space="preserve">HPP supplementals Q4-2023, Q4-2024, Q2-2025, Q4-2025 (Ex. 99.2 to the earnings 8-Ks of 12 Feb 2024, 20 Feb 2025, 5 Aug 2025, 26 Feb 2026), EDGAR CIK 1482512</t>
  </si>
  <si>
    <t xml:space="preserve">S11</t>
  </si>
  <si>
    <t xml:space="preserve">Morningstar DBRS, 'Downgrades Credit Ratings on Two Classes of BXHPP Trust 2021-FILM', 18 Feb 2026: https://dbrs.morningstar.com/research/474456</t>
  </si>
  <si>
    <t xml:space="preserve">S12</t>
  </si>
  <si>
    <t xml:space="preserve">Fitch Ratings, 'Fitch Affirms BXHPP Trust 2021-FILM; Revises Outlook', 23 Sep 2026: https://www.fitchratings.com/research/structured-finance/fitch-affirms-bxhpp-trust-2021-film-revises-outlook-23-09-2026 (page not retrievable by script; figures via tradersunion.com report) · status: secondary</t>
  </si>
  <si>
    <t xml:space="preserve">S13</t>
  </si>
  <si>
    <t xml:space="preserve">Bisnow, 'HPP, Blackstone Nab Extension On $1.1B Loan…', 11 Sep 2026: https://www.bisnow.com/news/national/capital-markets/hpp-blackstone-extension-1-1b-cmbs-hollywood-portfolio</t>
  </si>
  <si>
    <t xml:space="preserve">S14</t>
  </si>
  <si>
    <t xml:space="preserve">Trepp CMBS Delinquency Report, Sep 2026: https://www.trepp.com/hubfs/Trepp%20CMBS%20Delinquency%20Report%20September%202026.pdf</t>
  </si>
  <si>
    <t xml:space="preserve">S15</t>
  </si>
  <si>
    <t xml:space="preserve">CBRE, Q2-2026 U.S. Capital Markets / Lending Momentum press release, 3 Aug 2026: https://www.cbre.com/press-releases/commercial-real-estate-lending-fundamentals-remain-strong-q2-2026-cbre</t>
  </si>
  <si>
    <t xml:space="preserve">S16</t>
  </si>
  <si>
    <t xml:space="preserve">Piccard Financial, 'What lenders quoted in Summer 2026: 224 CRE loan quotes', 25 Aug 2026: https://piccardfinancial.com/insights/commercial-loan-quotes-summer-2026</t>
  </si>
  <si>
    <t xml:space="preserve">S17</t>
  </si>
  <si>
    <t xml:space="preserve">CRED iQ, 'The Negative Leverage Divide', 12 Jun 2026: https://cred-iq.com/blog/2026/06/12/the-negative-leverage-divide-what-2026s-newest-cmbs-loans-reveal-about-cap-rates-coupons-and-credit/</t>
  </si>
  <si>
    <t xml:space="preserve">S18</t>
  </si>
  <si>
    <t xml:space="preserve">CME Term SOFR via https://www.global-rates.com/en/interest-rates/cme-term-sofr/ (9 Oct 2026); NY Fed SOFR via FRED https://fred.stlouisfed.org/series/SOFR (8 Oct 2026)</t>
  </si>
  <si>
    <t xml:space="preserve">S19</t>
  </si>
  <si>
    <t xml:space="preserve">US Treasury daily par yield curve, 9 Oct 2026: https://home.treasury.gov/resource-center/data-chart-center/interest-rates/</t>
  </si>
  <si>
    <t xml:space="preserve">S20</t>
  </si>
  <si>
    <t xml:space="preserve">FOMC statement, 16 Sep 2026: https://www.federalreserve.gov/newsevents/pressreleases/monetary20260916a.htm</t>
  </si>
  <si>
    <t xml:space="preserve">S21</t>
  </si>
  <si>
    <t xml:space="preserve">FilmLA Q2-2026 production report, 23 Jul 2026: https://filmla.com/wp-content/uploads/FilmLA-News-Release-Q2-2026-LA-Production-Report.pdf</t>
  </si>
  <si>
    <t xml:space="preserve">S22</t>
  </si>
  <si>
    <t xml:space="preserve">Trepp, TreppTalk excerpt of the August 2026 CMBS Special Servicing Report (T. Taylor, 14 Sep 2026): https://www.trepp.com/trepptalk/topic/cmbs-delinquency-rate</t>
  </si>
  <si>
    <t xml:space="preserve">Exhibit 1: Operating history, Hollywood Media Portfolio collateral</t>
  </si>
  <si>
    <t xml:space="preserve">($ in thousands unless stated; fiscal years ending December 31; 100% basis, before the 49% partner share)</t>
  </si>
  <si>
    <t xml:space="preserve">Period end date</t>
  </si>
  <si>
    <t xml:space="preserve">date</t>
  </si>
  <si>
    <t xml:space="preserve">FY23A</t>
  </si>
  <si>
    <t xml:space="preserve">FY24A</t>
  </si>
  <si>
    <t xml:space="preserve">FY25A</t>
  </si>
  <si>
    <t xml:space="preserve">6M Jun-25</t>
  </si>
  <si>
    <t xml:space="preserve">6M Jun-26</t>
  </si>
  <si>
    <t xml:space="preserve">LTM Jun-26</t>
  </si>
  <si>
    <t xml:space="preserve">Source / note</t>
  </si>
  <si>
    <t xml:space="preserve">Basis: as reported by HPP (same-store studio pool; office at period-end). LTM Jun-26 = FY25A + 6M Jun-26 − 6M Jun-25, built as a formula.</t>
  </si>
  <si>
    <t xml:space="preserve">Studio lots: Sunset Gower, Sunset Bronson, Sunset Las Palmas (HPP 'same-store studio', 3 properties)</t>
  </si>
  <si>
    <t xml:space="preserve">Studio rental revenue</t>
  </si>
  <si>
    <t xml:space="preserve">$000s</t>
  </si>
  <si>
    <t xml:space="preserve">HPP 10-K FY2023/FY2024/FY2025 MD&amp;A same-store NOI tables; 10-Q Q2-2026 six-month same-store table [S1,S3,S4,S5]</t>
  </si>
  <si>
    <t xml:space="preserve">Studio service and other revenue</t>
  </si>
  <si>
    <t xml:space="preserve">Ancillary (lighting, grip, equipment) and other studio services</t>
  </si>
  <si>
    <t xml:space="preserve">Total studio revenue</t>
  </si>
  <si>
    <t xml:space="preserve">(−) Studio operating expenses</t>
  </si>
  <si>
    <t xml:space="preserve">Stored positive, subtracted in the NOI row</t>
  </si>
  <si>
    <t xml:space="preserve">Studio net operating income (NOI)</t>
  </si>
  <si>
    <t xml:space="preserve">HPP definition: revenue less property-level operating expenses</t>
  </si>
  <si>
    <t xml:space="preserve">Studio NOI margin</t>
  </si>
  <si>
    <t xml:space="preserve">%</t>
  </si>
  <si>
    <t xml:space="preserve">Average % leased, trailing 12 months</t>
  </si>
  <si>
    <t xml:space="preserve">As reported; 12-month average to the period end</t>
  </si>
  <si>
    <t xml:space="preserve">Rentable square feet</t>
  </si>
  <si>
    <t xml:space="preserve">sq ft</t>
  </si>
  <si>
    <t xml:space="preserve">Re-measured by HPP over time; same three lots</t>
  </si>
  <si>
    <t xml:space="preserve">Office buildings: Hollywood submarket (ICON, EPIC, CUE, Harlow; plus 6040 Sunset until it went into repositioning in Q1-2026)</t>
  </si>
  <si>
    <t xml:space="preserve">In-service office properties</t>
  </si>
  <si>
    <t xml:space="preserve">count</t>
  </si>
  <si>
    <t xml:space="preserve">HPP supplemental 'Office Properties by Location', Hollywood line, at each period end [S2,S10]</t>
  </si>
  <si>
    <t xml:space="preserve">In-service office square feet</t>
  </si>
  <si>
    <t xml:space="preserve">Jun-26 excludes 6040 Sunset (114,958 sq ft, repositioning)</t>
  </si>
  <si>
    <t xml:space="preserve">% occupied at period end</t>
  </si>
  <si>
    <t xml:space="preserve">Annualized base rent (ABR), 100% share</t>
  </si>
  <si>
    <t xml:space="preserve">Cash base rent under commenced leases × 12, before abatements; excludes recoveries</t>
  </si>
  <si>
    <t xml:space="preserve">ABR per occupied sq ft</t>
  </si>
  <si>
    <t xml:space="preserve">$/sq ft</t>
  </si>
  <si>
    <t xml:space="preserve">As reported by HPP</t>
  </si>
  <si>
    <t xml:space="preserve">ABR per occupied sq ft, recomputed</t>
  </si>
  <si>
    <t xml:space="preserve">Formula; tied to the reported figure on the Checks tab</t>
  </si>
  <si>
    <t xml:space="preserve">Source: HPP SEC filings as cited (EDGAR CIK 1482512); IC Simulator layout. Office NOI is not disclosed by property: see Exhibit 4 for the lender's estimate.</t>
  </si>
  <si>
    <t xml:space="preserve">Exhibit 2: Quarterly studio history (three Hollywood lots, 14 quarters)</t>
  </si>
  <si>
    <t xml:space="preserve">($ in thousands; quarters of fiscal years ending December 31; 100% basis)</t>
  </si>
  <si>
    <t xml:space="preserve">Quarter end date</t>
  </si>
  <si>
    <t xml:space="preserve">Q1-23</t>
  </si>
  <si>
    <t xml:space="preserve">Q2-23</t>
  </si>
  <si>
    <t xml:space="preserve">Q3-23</t>
  </si>
  <si>
    <t xml:space="preserve">Q4-23</t>
  </si>
  <si>
    <t xml:space="preserve">Q1-24</t>
  </si>
  <si>
    <t xml:space="preserve">Q2-24</t>
  </si>
  <si>
    <t xml:space="preserve">Q3-24</t>
  </si>
  <si>
    <t xml:space="preserve">Q4-24</t>
  </si>
  <si>
    <t xml:space="preserve">Q1-25</t>
  </si>
  <si>
    <t xml:space="preserve">Q2-25</t>
  </si>
  <si>
    <t xml:space="preserve">Q3-25</t>
  </si>
  <si>
    <t xml:space="preserve">Q4-25</t>
  </si>
  <si>
    <t xml:space="preserve">Q1-26</t>
  </si>
  <si>
    <t xml:space="preserve">Q2-26</t>
  </si>
  <si>
    <t xml:space="preserve">Basis: as reported in each quarterly filing; Q4 columns are derived (FY − first three quarters) and flagged in the last row.</t>
  </si>
  <si>
    <t xml:space="preserve">Each quarter from its own 10-Q; Q4 derived = FY − 9M (flagged, formula)</t>
  </si>
  <si>
    <t xml:space="preserve">Studio NOI</t>
  </si>
  <si>
    <t xml:space="preserve">Studio NOI, quarter × 4 (run-rate)</t>
  </si>
  <si>
    <t xml:space="preserve">Simple annualisation; no seasonal adjustment</t>
  </si>
  <si>
    <t xml:space="preserve">As reported in each 10-Q / 10-K</t>
  </si>
  <si>
    <t xml:space="preserve">Q4 derived from annual less nine months (1 = yes)</t>
  </si>
  <si>
    <t xml:space="preserve">flag</t>
  </si>
  <si>
    <t xml:space="preserve">Context: WGA strike 2 May–27 Sep 2023 and SAG-AFTRA strike 14 Jul–9 Nov 2023 (public record). FilmLA on-location shoot days: see Exhibit 6.</t>
  </si>
  <si>
    <t xml:space="preserve">Source: HPP 10-Q filings for Q1-23 to Q2-26 and 10-K FY2023–FY2025, MD&amp;A 'further detail on our NOI' tables, same-store studio column [S1,S3–S6]; IC Simulator analysis.</t>
  </si>
  <si>
    <t xml:space="preserve">Exhibit 3: Collateral property schedule at 30 June 2026</t>
  </si>
  <si>
    <t xml:space="preserve">(sq ft; ABR in $ thousands at 100% share; stage % leased is trailing 12 months for studios, % occupied for office)</t>
  </si>
  <si>
    <t xml:space="preserve">Sq ft</t>
  </si>
  <si>
    <t xml:space="preserve">Stages</t>
  </si>
  <si>
    <t xml:space="preserve">% occ / stage leased T12M</t>
  </si>
  <si>
    <t xml:space="preserve">ABR 100%</t>
  </si>
  <si>
    <t xml:space="preserve">ABR / sq ft</t>
  </si>
  <si>
    <t xml:space="preserve">Studio lots</t>
  </si>
  <si>
    <t xml:space="preserve">Sunset Gower Studios (studio, Hollywood)</t>
  </si>
  <si>
    <t xml:space="preserve">HPP supplemental Q2-2026 p.20 [S2]</t>
  </si>
  <si>
    <t xml:space="preserve">Sunset Bronson Studios (studio, Hollywood)</t>
  </si>
  <si>
    <t xml:space="preserve">Trailing 3-month stage leased 90.8%</t>
  </si>
  <si>
    <t xml:space="preserve">Sunset Las Palmas Studios (studio, Hollywood)</t>
  </si>
  <si>
    <t xml:space="preserve">Trailing 3-month stage leased 93.8%</t>
  </si>
  <si>
    <t xml:space="preserve">Studio subtotal</t>
  </si>
  <si>
    <t xml:space="preserve">Office buildings</t>
  </si>
  <si>
    <t xml:space="preserve">ICON (office, Hollywood): Netflix to 30 Sep 2031</t>
  </si>
  <si>
    <t xml:space="preserve">Office ABR is disclosed only for the Hollywood submarket in total [S2 p.17–19]</t>
  </si>
  <si>
    <t xml:space="preserve">EPIC (office, Hollywood): Netflix to 30 Sep 2031</t>
  </si>
  <si>
    <t xml:space="preserve">Harlow (office, Hollywood)</t>
  </si>
  <si>
    <t xml:space="preserve">Tenant not disclosed (n/d)</t>
  </si>
  <si>
    <t xml:space="preserve">CUE (office, Hollywood): Netflix to 30 Sep 2031</t>
  </si>
  <si>
    <t xml:space="preserve">In-service office subtotal</t>
  </si>
  <si>
    <t xml:space="preserve">ABR and ABR/sq ft = HPP 'Hollywood' line (4 properties)</t>
  </si>
  <si>
    <t xml:space="preserve">6040 Sunset (office, repositioning since Q1-2026)</t>
  </si>
  <si>
    <t xml:space="preserve">Out of service; early lease termination in 2025 [S1]</t>
  </si>
  <si>
    <t xml:space="preserve">Total collateral</t>
  </si>
  <si>
    <t xml:space="preserve">Tenancy and rollover</t>
  </si>
  <si>
    <t xml:space="preserve">Netflix office space at ICON, EPIC and CUE</t>
  </si>
  <si>
    <t xml:space="preserve">HPP 15 largest tenants: 326,792 + 301,127 + 94,386 sq ft, expiring 9/30/31 [S1]</t>
  </si>
  <si>
    <t xml:space="preserve">Netflix ABR, HPP 51% share (all three buildings are in this portfolio)</t>
  </si>
  <si>
    <t xml:space="preserve">HPP 15 largest office tenants, Jun-30-26 [S1,S2]</t>
  </si>
  <si>
    <t xml:space="preserve">Netflix office ABR, 100% basis (derived)</t>
  </si>
  <si>
    <t xml:space="preserve">Derived: HPP share ÷ 51.0%</t>
  </si>
  <si>
    <t xml:space="preserve">Netflix share of Hollywood office ABR (derived)</t>
  </si>
  <si>
    <t xml:space="preserve">Largest tenant's share of net rentable area (Morningstar DBRS)</t>
  </si>
  <si>
    <t xml:space="preserve">DBRS 18 Feb 2026 names it only as a confidential tenant [S11]</t>
  </si>
  <si>
    <t xml:space="preserve">Largest tenant's footprint expiring in 2026</t>
  </si>
  <si>
    <t xml:space="preserve">DBRS 18 Feb 2026 [S11]</t>
  </si>
  <si>
    <t xml:space="preserve">Largest tenant's footprint expiring in 2028</t>
  </si>
  <si>
    <t xml:space="preserve">Largest tenant's footprint expiring in 2031</t>
  </si>
  <si>
    <t xml:space="preserve">Twentieth Century Fox share of NRA expiring Dec 2026</t>
  </si>
  <si>
    <t xml:space="preserve">Fitch 23 Sep 2026 rating action, as reported by a secondary source (primary page not retrievable by script) [S12]</t>
  </si>
  <si>
    <t xml:space="preserve">Netflix share of NRA expiring Jan 2027</t>
  </si>
  <si>
    <t xml:space="preserve">Fitch 23 Sep 2026, secondary source as above [S12]</t>
  </si>
  <si>
    <t xml:space="preserve">Basis: HPP supplemental at 30 Jun 2026; ABR at 100% share. Tenancy rows: as stated by each source, on that source's basis.</t>
  </si>
  <si>
    <t xml:space="preserve">Source: HPP Q2-2026 supplemental (Ex. 99.2 to 8-K filed 5 Aug 2026) pp.17–20 and 10-Q Q2-2026 [S1,S2]; Morningstar DBRS [S11]; Fitch via secondary report [S12].</t>
  </si>
  <si>
    <t xml:space="preserve">Exhibit 4: Net cash flow (NCF): lender estimate from HPP filings, and third-party figures</t>
  </si>
  <si>
    <t xml:space="preserve">($ in thousands unless stated; 100% basis; ASSUMPTION rows are labelled)</t>
  </si>
  <si>
    <t xml:space="preserve">Value</t>
  </si>
  <si>
    <t xml:space="preserve">Basis: 100% of the joint venture. Section A is an IC Simulator estimate; section B is as reported by third parties on their own basis.</t>
  </si>
  <si>
    <t xml:space="preserve">A. Lender estimate built from HPP disclosures (method shown; every assumption labelled)</t>
  </si>
  <si>
    <t xml:space="preserve">Studio NOI, LTM Jun-26 (filed same-store studio)</t>
  </si>
  <si>
    <t xml:space="preserve">Link to Exhibit 1</t>
  </si>
  <si>
    <t xml:space="preserve">Hollywood office ABR at 30 Jun 2026 (4 in-service buildings)</t>
  </si>
  <si>
    <t xml:space="preserve">HPP same-store office cash rent, Q2-2026 (portfolio-wide)</t>
  </si>
  <si>
    <t xml:space="preserve">HPP supplemental Q2-2026 p.12, 'NOI Detail' [S2]</t>
  </si>
  <si>
    <t xml:space="preserve">HPP same-store office cash NOI, Q2-2026 (portfolio-wide)</t>
  </si>
  <si>
    <t xml:space="preserve">HPP supplemental Q2-2026 p.12 [S2]</t>
  </si>
  <si>
    <t xml:space="preserve">ASSUMPTION A1: office cash NOI as % of cash base rent</t>
  </si>
  <si>
    <t xml:space="preserve">Proxy: HPP portfolio ratio applied to Hollywood. HPP does not disclose Hollywood lease structure (gross vs net)</t>
  </si>
  <si>
    <t xml:space="preserve">Estimated office NOI (ABR × A1)</t>
  </si>
  <si>
    <t xml:space="preserve">ASSUMPTION A2: 6040 Sunset NOI while in repositioning</t>
  </si>
  <si>
    <t xml:space="preserve">Out of service since Q1-2026; carrying costs not disclosed, assumed nil</t>
  </si>
  <si>
    <t xml:space="preserve">Estimated portfolio NOI</t>
  </si>
  <si>
    <t xml:space="preserve">Total collateral square feet</t>
  </si>
  <si>
    <t xml:space="preserve">ASSUMPTION A3: replacement reserve</t>
  </si>
  <si>
    <t xml:space="preserve">Illustrative lender convention; no 2026 source verified</t>
  </si>
  <si>
    <t xml:space="preserve">(−) Replacement reserve</t>
  </si>
  <si>
    <t xml:space="preserve">ASSUMPTION A4: normalised office TI/LC per occupied sq ft per year</t>
  </si>
  <si>
    <t xml:space="preserve">HPP blended new and renewal TI/LC per sq ft per year of term, 6M Jun-26 [S2 p.21]; applying it to all occupied office space is the assumption</t>
  </si>
  <si>
    <t xml:space="preserve">Occupied in-service office square feet</t>
  </si>
  <si>
    <t xml:space="preserve">(−) Normalised office TI/LC</t>
  </si>
  <si>
    <t xml:space="preserve">Lender-estimated NCF (A1–A4)</t>
  </si>
  <si>
    <t xml:space="preserve">B. Servicer-reported NCF and rating-agency figures (third party; 100% basis)</t>
  </si>
  <si>
    <t xml:space="preserve">NCF at issuance (Aug 2021)</t>
  </si>
  <si>
    <t xml:space="preserve">Morningstar DBRS, 18 Feb 2026 [S11]</t>
  </si>
  <si>
    <t xml:space="preserve">Servicer-reported NCF, YE2024</t>
  </si>
  <si>
    <t xml:space="preserve">DBRS: DSCR 0.93x on this figure (at the then-applicable debt service)</t>
  </si>
  <si>
    <t xml:space="preserve">Servicer-reported NCF, 9 months to 30 Sep 2025, annualised</t>
  </si>
  <si>
    <t xml:space="preserve">DBRS: DSCR 1.14x</t>
  </si>
  <si>
    <t xml:space="preserve">Morningstar DBRS sustainable NCF assumption</t>
  </si>
  <si>
    <t xml:space="preserve">Maintained from prior review [S11]</t>
  </si>
  <si>
    <t xml:space="preserve">Fitch sustainable NCF (23 Sep 2026)</t>
  </si>
  <si>
    <t xml:space="preserve">Secondary source only [S12]; do not use as sole anchor</t>
  </si>
  <si>
    <t xml:space="preserve">Morningstar DBRS blended capitalisation rate</t>
  </si>
  <si>
    <t xml:space="preserve">Raised from 7.5% at the prior review</t>
  </si>
  <si>
    <t xml:space="preserve">Morningstar DBRS value</t>
  </si>
  <si>
    <t xml:space="preserve">−50.7% vs the appraised value at issuance [S11]</t>
  </si>
  <si>
    <t xml:space="preserve">Loan-to-value on the appraisal at issuance</t>
  </si>
  <si>
    <t xml:space="preserve">DBRS [S11]</t>
  </si>
  <si>
    <t xml:space="preserve">Implied appraised value at issuance (loan ÷ LTV)</t>
  </si>
  <si>
    <t xml:space="preserve">Derived</t>
  </si>
  <si>
    <t xml:space="preserve">Gross portfolio valuation in the 2020 Blackstone sale of 49%</t>
  </si>
  <si>
    <t xml:space="preserve">HPP 8-K, 3 Aug 2020 [S9]</t>
  </si>
  <si>
    <t xml:space="preserve">Portfolio occupancy, Sep-2025 rent roll (DBRS)</t>
  </si>
  <si>
    <t xml:space="preserve">Office 90.0%, studio 92.7% on the servicer's basis [S11]</t>
  </si>
  <si>
    <t xml:space="preserve">Office occupancy, Sep-2025 rent roll (DBRS)</t>
  </si>
  <si>
    <t xml:space="preserve">Studio occupancy, Sep-2025 rent roll (DBRS)</t>
  </si>
  <si>
    <t xml:space="preserve">Source: HPP filings [S1,S2]; Morningstar DBRS rating action 18 Feb 2026 [S11]; Fitch via secondary source [S12]; IC Simulator analysis. Assumptions A1–A4 are IC Simulator's, not HPP's.</t>
  </si>
  <si>
    <t xml:space="preserve">Exhibit 5: Existing loan, hedges, the take-out request, and sources and uses</t>
  </si>
  <si>
    <t xml:space="preserve">($ in thousands unless stated)</t>
  </si>
  <si>
    <t xml:space="preserve">Basis: whole loan (100%) unless marked HPP share. Sections C and D are HYPOTHETICAL.</t>
  </si>
  <si>
    <t xml:space="preserve">A. Existing CMBS loan (BXHPP Trust 2021-FILM) at 30 June 2026, as modified 9 Sep 2026</t>
  </si>
  <si>
    <t xml:space="preserve">Whole loan principal (interest-only)</t>
  </si>
  <si>
    <t xml:space="preserve">HPP 10-Q Q2-2026 Note 9 [S1]</t>
  </si>
  <si>
    <t xml:space="preserve">(−) Certificates bought back by HPP (carry SOFR + 2.11%)</t>
  </si>
  <si>
    <t xml:space="preserve">HPP 10-Q Note 9 fn 10 [S1]</t>
  </si>
  <si>
    <t xml:space="preserve">Loan net of HPP-held certificates (consolidated)</t>
  </si>
  <si>
    <t xml:space="preserve">HPP ownership of the joint venture</t>
  </si>
  <si>
    <t xml:space="preserve">10-Q Note 2 consolidated JV table; supplemental p.26 (partner: Blackstone) [S1,S2]</t>
  </si>
  <si>
    <t xml:space="preserve">Blackstone Property Partners ownership</t>
  </si>
  <si>
    <t xml:space="preserve">49% interest acquired 30 Jul 2020 [S9]</t>
  </si>
  <si>
    <t xml:space="preserve">HPP share of whole loan (as reported)</t>
  </si>
  <si>
    <t xml:space="preserve">Supplemental p.13 [S2]</t>
  </si>
  <si>
    <t xml:space="preserve">Loan spread over SOFR</t>
  </si>
  <si>
    <t xml:space="preserve">Unchanged by the Sep-2026 modification [S7]</t>
  </si>
  <si>
    <t xml:space="preserve">SOFR swap rate entered at modification (notional n/d)</t>
  </si>
  <si>
    <t xml:space="preserve">HPP press release 11 Sep 2026: HPP 'entered into a derivative to swap SOFR at 3.50% through maturity' [S7]</t>
  </si>
  <si>
    <t xml:space="preserve">Leasing and capital reserve funded at modification</t>
  </si>
  <si>
    <t xml:space="preserve">JV reallocated partnership funds to it; future excess cash flow swept to it [S7]</t>
  </si>
  <si>
    <t xml:space="preserve">Stated maturity after modification</t>
  </si>
  <si>
    <t xml:space="preserve">8-K 11 Sep 2026 [S7]</t>
  </si>
  <si>
    <t xml:space="preserve">B. Hedges at 30 June 2026 (all matured with the loan in Aug 2026)</t>
  </si>
  <si>
    <t xml:space="preserve">Swap notional, fixed 3.53%</t>
  </si>
  <si>
    <t xml:space="preserve">10-Q Note 10 derivatives table [S1]</t>
  </si>
  <si>
    <t xml:space="preserve">Swap notional, fixed 4.13%</t>
  </si>
  <si>
    <t xml:space="preserve">Fn 11 applies the swap to $179.6M of principal</t>
  </si>
  <si>
    <t xml:space="preserve">Cap notional, strike 4.95% (of which $539.0M designated as a hedge)</t>
  </si>
  <si>
    <t xml:space="preserve">HPP sold an offsetting $561.0M cap</t>
  </si>
  <si>
    <t xml:space="preserve">C. Take-out request from the joint venture (HYPOTHETICAL)</t>
  </si>
  <si>
    <t xml:space="preserve">Requested loan amount</t>
  </si>
  <si>
    <t xml:space="preserve">HYPOTHETICAL request</t>
  </si>
  <si>
    <t xml:space="preserve">Requested margin over 1M Term SOFR</t>
  </si>
  <si>
    <t xml:space="preserve">SOFR floor</t>
  </si>
  <si>
    <t xml:space="preserve">Origination fee</t>
  </si>
  <si>
    <t xml:space="preserve">HYPOTHETICAL; 1% upfront is the bridge norm per Piccard [S16]</t>
  </si>
  <si>
    <t xml:space="preserve">Exit fee</t>
  </si>
  <si>
    <t xml:space="preserve">Rate cap strike, initial term</t>
  </si>
  <si>
    <t xml:space="preserve">Extension fee per option</t>
  </si>
  <si>
    <t xml:space="preserve">Cash-trap trigger: NCF debt yield below</t>
  </si>
  <si>
    <t xml:space="preserve">HYPOTHETICAL; tested quarterly on trailing-12-month NCF</t>
  </si>
  <si>
    <t xml:space="preserve">Extension test: minimum NCF debt yield</t>
  </si>
  <si>
    <t xml:space="preserve">Permitted other debt basket (trade payables excluded)</t>
  </si>
  <si>
    <t xml:space="preserve">Release price, % of allocated loan amount</t>
  </si>
  <si>
    <t xml:space="preserve">Spread-maintenance period</t>
  </si>
  <si>
    <t xml:space="preserve">months</t>
  </si>
  <si>
    <t xml:space="preserve">Audited statements due after year-end</t>
  </si>
  <si>
    <t xml:space="preserve">days</t>
  </si>
  <si>
    <t xml:space="preserve">Requested loan per sq ft of collateral</t>
  </si>
  <si>
    <t xml:space="preserve">D. Sources and uses at closing (HYPOTHETICAL; target closing 29 Jan 2027)</t>
  </si>
  <si>
    <t xml:space="preserve">Sources: new senior mortgage loan</t>
  </si>
  <si>
    <t xml:space="preserve">Sources: release of the existing CMBS leasing reserve (assumed fully funded)</t>
  </si>
  <si>
    <t xml:space="preserve">ASSUMPTION; actual reserve balance at closing n/d</t>
  </si>
  <si>
    <t xml:space="preserve">Sources: joint-venture cash equity (balancing item)</t>
  </si>
  <si>
    <t xml:space="preserve">Total sources</t>
  </si>
  <si>
    <t xml:space="preserve">Uses: repay BXHPP 2021-FILM whole loan at par</t>
  </si>
  <si>
    <t xml:space="preserve">Includes the $30.2M of certificates held by HPP</t>
  </si>
  <si>
    <t xml:space="preserve">Uses: fund new TI/LC reserve</t>
  </si>
  <si>
    <t xml:space="preserve">Uses: origination fee</t>
  </si>
  <si>
    <t xml:space="preserve">Uses: rate cap purchase</t>
  </si>
  <si>
    <t xml:space="preserve">Illustrative; cap cost not sourced</t>
  </si>
  <si>
    <t xml:space="preserve">Uses: legal, title, appraisal and other closing costs</t>
  </si>
  <si>
    <t xml:space="preserve">Illustrative</t>
  </si>
  <si>
    <t xml:space="preserve">Total uses</t>
  </si>
  <si>
    <t xml:space="preserve">Source: HPP 10-Q Q2-2026 Notes 2, 9, 10 [S1]; supplemental [S2]; 8-K and press release 11 Sep 2026 [S7]; 8-K 3 Aug 2020 [S9]. Section C and D are HYPOTHETICAL.</t>
  </si>
  <si>
    <t xml:space="preserve">Exhibit 6: Base rates, pricing bands and market context</t>
  </si>
  <si>
    <t xml:space="preserve">(rates in %; dated as shown)</t>
  </si>
  <si>
    <t xml:space="preserve">Basis: as published by each source on the date shown. Bands describe their own universes (see notes); none is specific to studio collateral.</t>
  </si>
  <si>
    <t xml:space="preserve">A. Base rates</t>
  </si>
  <si>
    <t xml:space="preserve">1-month CME Term SOFR, 9 Oct 2026</t>
  </si>
  <si>
    <t xml:space="preserve">CME Term SOFR as published by global-rates.com (CME data) [S18]</t>
  </si>
  <si>
    <t xml:space="preserve">3-month CME Term SOFR, 9 Oct 2026</t>
  </si>
  <si>
    <t xml:space="preserve">[S18]</t>
  </si>
  <si>
    <t xml:space="preserve">6-month CME Term SOFR, 9 Oct 2026</t>
  </si>
  <si>
    <t xml:space="preserve">12-month CME Term SOFR, 9 Oct 2026</t>
  </si>
  <si>
    <t xml:space="preserve">Overnight SOFR, 8 Oct 2026</t>
  </si>
  <si>
    <t xml:space="preserve">Federal Reserve Bank of New York via FRED [S18]</t>
  </si>
  <si>
    <t xml:space="preserve">Fed funds target range, low (from 17 Sep 2026)</t>
  </si>
  <si>
    <t xml:space="preserve">FOMC statement 16 Sep 2026: +25bp to 3.75–4.00% [S20]</t>
  </si>
  <si>
    <t xml:space="preserve">Change in the fed funds target at the 16 Sep 2026 meeting</t>
  </si>
  <si>
    <t xml:space="preserve">[S20]</t>
  </si>
  <si>
    <t xml:space="preserve">Fed funds target range, high</t>
  </si>
  <si>
    <t xml:space="preserve">US Treasury 1-year, 9 Oct 2026</t>
  </si>
  <si>
    <t xml:space="preserve">US Treasury daily par yield curve [S19]</t>
  </si>
  <si>
    <t xml:space="preserve">US Treasury 2-year, 9 Oct 2026</t>
  </si>
  <si>
    <t xml:space="preserve">[S19]</t>
  </si>
  <si>
    <t xml:space="preserve">US Treasury 3-year, 9 Oct 2026</t>
  </si>
  <si>
    <t xml:space="preserve">US Treasury 5-year, 9 Oct 2026</t>
  </si>
  <si>
    <t xml:space="preserve">US Treasury 10-year, 9 Oct 2026</t>
  </si>
  <si>
    <t xml:space="preserve">B. Pricing and underwriting bands</t>
  </si>
  <si>
    <t xml:space="preserve">Office floating bridge / lease-up: median spread over SOFR (8 quotes, May and Jul 2026)</t>
  </si>
  <si>
    <t xml:space="preserve">Piccard Financial, 25 Aug 2026 [S16]; small sample, directional</t>
  </si>
  <si>
    <t xml:space="preserve">Office bridge: spread, lower quartile</t>
  </si>
  <si>
    <t xml:space="preserve">[S16]</t>
  </si>
  <si>
    <t xml:space="preserve">Office bridge: spread, upper quartile</t>
  </si>
  <si>
    <t xml:space="preserve">Office bridge: median as-is loan-to-value</t>
  </si>
  <si>
    <t xml:space="preserve">Office bridge: median stabilised debt yield</t>
  </si>
  <si>
    <t xml:space="preserve">Bridge loans: standard upfront fee</t>
  </si>
  <si>
    <t xml:space="preserve">75 of 107 floating quotes [S16]</t>
  </si>
  <si>
    <t xml:space="preserve">Bridge loans: median exit fee (about four in ten quotes)</t>
  </si>
  <si>
    <t xml:space="preserve">CBRE Q2-2026: average commercial loan-to-value (fixed-rate permanent loans)</t>
  </si>
  <si>
    <t xml:space="preserve">CBRE Lending Momentum, 3 Aug 2026 [S15]; stabilised permanent loans, not transitional office</t>
  </si>
  <si>
    <t xml:space="preserve">CBRE Q2-2026: average debt service coverage ratio</t>
  </si>
  <si>
    <t xml:space="preserve">x</t>
  </si>
  <si>
    <t xml:space="preserve">[S15]</t>
  </si>
  <si>
    <t xml:space="preserve">CBRE Q2-2026: average debt yield</t>
  </si>
  <si>
    <t xml:space="preserve">CBRE Q2-2026: average commercial mortgage spread over Treasuries (5–10 year fixed)</t>
  </si>
  <si>
    <t xml:space="preserve">CBRE Q2-2026: average cap rate on CBRE-financed loans</t>
  </si>
  <si>
    <t xml:space="preserve">CRED iQ: 2026 new-issue securitised office loans, weighted cap rate</t>
  </si>
  <si>
    <t xml:space="preserve">CRED iQ, 12 Jun 2026 (CMBS conduit, SASB, CRE CLO) [S17]</t>
  </si>
  <si>
    <t xml:space="preserve">CRED iQ: 2026 new-issue office, weighted coupon</t>
  </si>
  <si>
    <t xml:space="preserve">[S17]</t>
  </si>
  <si>
    <t xml:space="preserve">CRED iQ: 2026 new-issue office, weighted NCF debt yield</t>
  </si>
  <si>
    <t xml:space="preserve">CRED iQ: 2026 new-issue office, weighted cut-off LTV</t>
  </si>
  <si>
    <t xml:space="preserve">C. Credit and production context</t>
  </si>
  <si>
    <t xml:space="preserve">Trepp CMBS delinquency rate, all property types, Sep 2026</t>
  </si>
  <si>
    <t xml:space="preserve">Trepp CMBS Delinquency Report, Sep 2026 [S14]</t>
  </si>
  <si>
    <t xml:space="preserve">Trepp CMBS delinquency rate, office, Sep 2026</t>
  </si>
  <si>
    <t xml:space="preserve">[S14]</t>
  </si>
  <si>
    <t xml:space="preserve">Trepp (unnamed loans): Aug-2026 special servicing, largest new transfer = a $1.10bn Hollywood studio-and-office loan [S22]; Sep-2026 delinquency, among the five largest newly delinquent = a $1.10bn eight-property Los Angeles studio-and-office portfolio loan, non-performing matured balloon [S14]. Descriptors match this loan.</t>
  </si>
  <si>
    <t xml:space="preserve">FilmLA on-location shoot days, Q2-2026</t>
  </si>
  <si>
    <t xml:space="preserve">FilmLA release 23 Jul 2026 [S21]</t>
  </si>
  <si>
    <t xml:space="preserve">FilmLA on-location shoot days, Q2-2025</t>
  </si>
  <si>
    <t xml:space="preserve">[S21]</t>
  </si>
  <si>
    <t xml:space="preserve">Change, Q2-2026 vs Q2-2025</t>
  </si>
  <si>
    <t xml:space="preserve">FilmLA reports −12.7%</t>
  </si>
  <si>
    <t xml:space="preserve">Radford Studio Center (Hollywood area, about 1.1M sq ft): sale price to Netflix, Jun 2026</t>
  </si>
  <si>
    <t xml:space="preserve">Bisnow, 11 Sep 2026 [S13]</t>
  </si>
  <si>
    <t xml:space="preserve">Radford Studio Center square feet (approximate)</t>
  </si>
  <si>
    <t xml:space="preserve">[S13]</t>
  </si>
  <si>
    <t xml:space="preserve">Radford Studio Center appraised value, 2021</t>
  </si>
  <si>
    <t xml:space="preserve">Radford sale price per sq ft (derived)</t>
  </si>
  <si>
    <t xml:space="preserve">Source: As listed per row; all market figures are dated. Piccard rows with fewer than ten quotes are directional per the source.</t>
  </si>
  <si>
    <t xml:space="preserve">Exhibit 7: Sponsor: Hudson Pacific Properties (HPP) balance sheet, debt and liquidity</t>
  </si>
  <si>
    <t xml:space="preserve">($ in thousands unless stated; HPP consolidated, 30 June 2026 unless stated)</t>
  </si>
  <si>
    <t xml:space="preserve">Basis: HPP consolidated (includes 100% of consolidated joint ventures) unless marked HPP share.</t>
  </si>
  <si>
    <t xml:space="preserve">A. Balance sheet summary (HPP, Inc., consolidated)</t>
  </si>
  <si>
    <t xml:space="preserve">Total assets</t>
  </si>
  <si>
    <t xml:space="preserve">10-Q Q2-2026 balance sheet [S1]</t>
  </si>
  <si>
    <t xml:space="preserve">Total liabilities</t>
  </si>
  <si>
    <t xml:space="preserve">Redeemable preferred units and redeemable non-controlling interest</t>
  </si>
  <si>
    <t xml:space="preserve">2,795 + 48,844</t>
  </si>
  <si>
    <t xml:space="preserve">Total equity (book)</t>
  </si>
  <si>
    <t xml:space="preserve">Cash and cash equivalents</t>
  </si>
  <si>
    <t xml:space="preserve">Restricted cash</t>
  </si>
  <si>
    <t xml:space="preserve">Undrawn unsecured revolving credit facility capacity</t>
  </si>
  <si>
    <t xml:space="preserve">$333.3M of commitments mature 21 Dec 2026; $462.0M on 31 Dec 2029 incl. extensions [S1,S2]</t>
  </si>
  <si>
    <t xml:space="preserve">Revolver commitments maturing 21 Dec 2026</t>
  </si>
  <si>
    <t xml:space="preserve">B. Debt ladder (principal; maturity incl. extension options)</t>
  </si>
  <si>
    <t xml:space="preserve">3.95% senior notes due 1 Nov 2027</t>
  </si>
  <si>
    <t xml:space="preserve">Note 9 [S1]</t>
  </si>
  <si>
    <t xml:space="preserve">5.95% senior notes due 15 Feb 2028</t>
  </si>
  <si>
    <t xml:space="preserve">4.65% senior notes due 1 Apr 2029</t>
  </si>
  <si>
    <t xml:space="preserve">3.25% senior notes due 15 Jan 2030</t>
  </si>
  <si>
    <t xml:space="preserve">Coupon, notes due 2027</t>
  </si>
  <si>
    <t xml:space="preserve">Coupon, notes due 2028</t>
  </si>
  <si>
    <t xml:space="preserve">Coupon, notes due 2029</t>
  </si>
  <si>
    <t xml:space="preserve">Coupon, notes due 2030</t>
  </si>
  <si>
    <t xml:space="preserve">Total unsecured debt</t>
  </si>
  <si>
    <t xml:space="preserve">Hollywood Media Portfolio CMBS, net of HPP-held certificates</t>
  </si>
  <si>
    <t xml:space="preserve">Matures 9 Nov 2027 after the modification</t>
  </si>
  <si>
    <t xml:space="preserve">1918 Eighth CMBS (6.16%, 11 Sep 2030; HPP 55%)</t>
  </si>
  <si>
    <t xml:space="preserve">Hill7 CMBS (3.38%, 6 Nov 2028)</t>
  </si>
  <si>
    <t xml:space="preserve">Office Portfolio CMBS (SOFR + 4.15%, 9 Apr 2030)</t>
  </si>
  <si>
    <t xml:space="preserve">Coupon, 1918 Eighth CMBS</t>
  </si>
  <si>
    <t xml:space="preserve">Coupon, Hill7 CMBS</t>
  </si>
  <si>
    <t xml:space="preserve">Spread over SOFR, Office Portfolio CMBS</t>
  </si>
  <si>
    <t xml:space="preserve">Total secured debt</t>
  </si>
  <si>
    <t xml:space="preserve">Total unsecured and secured debt</t>
  </si>
  <si>
    <t xml:space="preserve">HPP share net debt ÷ HPP share cash-adjusted EBITDAre</t>
  </si>
  <si>
    <t xml:space="preserve">Supplemental p.13, non-GAAP [S2]</t>
  </si>
  <si>
    <t xml:space="preserve">C. Corporate covenants (most restrictive; as reported at 30 June 2026)</t>
  </si>
  <si>
    <t xml:space="preserve">Adjusted EBITDA ÷ fixed charges: actual (requirement ≥ 1.5x)</t>
  </si>
  <si>
    <t xml:space="preserve">Supplemental p.15 [S2]</t>
  </si>
  <si>
    <t xml:space="preserve">Adjusted EBITDA ÷ fixed charges: minimum</t>
  </si>
  <si>
    <t xml:space="preserve">Total liabilities ÷ total asset value: actual (requirement ≤ 60%)</t>
  </si>
  <si>
    <t xml:space="preserve">Unencumbered NOI ÷ unsecured interest: actual (requirement ≥ 1.75x)</t>
  </si>
  <si>
    <t xml:space="preserve">D. October 2026 tender offer for unsecured notes (cash on hand and/or revolver)</t>
  </si>
  <si>
    <t xml:space="preserve">Maximum aggregate tender ($100M target per series)</t>
  </si>
  <si>
    <t xml:space="preserve">8-K 5 Oct 2026 [S8]</t>
  </si>
  <si>
    <t xml:space="preserve">Tender price, 3.95% notes due 2027</t>
  </si>
  <si>
    <t xml:space="preserve">per 100</t>
  </si>
  <si>
    <t xml:space="preserve">8-K 5 Oct 2026; $100M target each series; expiry 9 Oct, settlement 14 Oct 2026 [S8]</t>
  </si>
  <si>
    <t xml:space="preserve">Tender price, 5.95% notes due 2028</t>
  </si>
  <si>
    <t xml:space="preserve">[S8]</t>
  </si>
  <si>
    <t xml:space="preserve">Yield to maturity at tender price, 2027 notes (settle 14 Oct 2026)</t>
  </si>
  <si>
    <t xml:space="preserve">Formula: semi-annual, 30/360</t>
  </si>
  <si>
    <t xml:space="preserve">Yield to maturity at tender price, 2028 notes</t>
  </si>
  <si>
    <t xml:space="preserve">Spread over the 1-year Treasury, 2027 notes</t>
  </si>
  <si>
    <t xml:space="preserve">Simple spread to the nearest point on the 9 Oct 2026 curve</t>
  </si>
  <si>
    <t xml:space="preserve">Spread over the interpolated Treasury, 2028 notes (1.34 years)</t>
  </si>
  <si>
    <t xml:space="preserve">E. Events</t>
  </si>
  <si>
    <t xml:space="preserve">31 Jul 2026: limited waiver to HPP's revolving credit agreement removes this loan (and the Hill7 and Sunset Glenoaks loans) from 'Material Indebtedness' for cross-default purposes [S1].</t>
  </si>
  <si>
    <t xml:space="preserve">Q3-2025: a cash sweep began on the $106.0M Sunset Glenoaks Studios loan (50% HPP joint venture, not collateral; SOFR + 3.10%, matures 9 Jan 2027); HPP deconsolidated the venture [S1].</t>
  </si>
  <si>
    <t xml:space="preserve">Source: HPP 10-Q Q2-2026 (filed 10 Aug 2026) [S1]; supplemental Q2-2026 [S2]; 8-K 5 Oct 2026 [S8]; US Treasury curve [S19].</t>
  </si>
  <si>
    <t xml:space="preserve">Exhibit 8: Precedent: the studio lots' weakest filed periods next to the latest quarter</t>
  </si>
  <si>
    <t xml:space="preserve">($ in thousands; 100% basis; links to Exhibits 1 and 2)</t>
  </si>
  <si>
    <t xml:space="preserve">Basis: as reported (Q4-24 derived as FY − 9M, flagged in Exhibit 2). Selection: lowest quarterly NOI in each year 2023–2024, the lowest full year, and the latest quarter.</t>
  </si>
  <si>
    <t xml:space="preserve">Days in period</t>
  </si>
  <si>
    <t xml:space="preserve">Context: WGA strike 2 May–27 Sep 2023; SAG-AFTRA strike 14 Jul–9 Nov 2023. FilmLA Q2-2026 shoot days in Exhibit 6.</t>
  </si>
  <si>
    <t xml:space="preserve">Source: HPP 10-Q and 10-K filings as in Exhibits 1–2 [S1,S3–S6]; IC Simulator analysis.</t>
  </si>
  <si>
    <t xml:space="preserve">Checks: internal arithmetic (exact) and ties to filed data (Model / Reported / Delta)</t>
  </si>
  <si>
    <t xml:space="preserve">Tolerance: 0 for internal builds; ±0.5 × the reported unit for each filed figure summed (rounding)</t>
  </si>
  <si>
    <t xml:space="preserve">Check</t>
  </si>
  <si>
    <t xml:space="preserve">Model</t>
  </si>
  <si>
    <t xml:space="preserve">Reported / target</t>
  </si>
  <si>
    <t xml:space="preserve">Delta</t>
  </si>
  <si>
    <t xml:space="preserve">Status</t>
  </si>
  <si>
    <t xml:space="preserve">Internal arithmetic (must equal 0)</t>
  </si>
  <si>
    <t xml:space="preserve">Sources − uses (Exhibit 5 D)</t>
  </si>
  <si>
    <t xml:space="preserve">Studio sq ft by lot − Exhibit 1 Jun-26 rentable sq ft</t>
  </si>
  <si>
    <t xml:space="preserve">Office sq ft by building − Exhibit 1 Jun-26 in-service sq ft</t>
  </si>
  <si>
    <t xml:space="preserve">Sum of quarters − FY23A studio NOI</t>
  </si>
  <si>
    <t xml:space="preserve">Sum of quarters − FY24A studio NOI</t>
  </si>
  <si>
    <t xml:space="preserve">Sum of quarters − FY25A studio NOI</t>
  </si>
  <si>
    <t xml:space="preserve">Sponsor balance sheet: assets − (liabilities + mezzanine + equity)</t>
  </si>
  <si>
    <t xml:space="preserve">Unsecured + secured debt vs 10-Q Note 9 total ($3,362,850K, net of HPP-held certificates)</t>
  </si>
  <si>
    <t xml:space="preserve">Ties to filed data (Model / Reported / Delta; tolerance = 0.5 × $1K per filed figure summed)</t>
  </si>
  <si>
    <t xml:space="preserve">Studio revenue FY23A: rental + service vs filed total ($70,403K)</t>
  </si>
  <si>
    <t xml:space="preserve">Studio revenue FY24A vs filed total ($70,173K)</t>
  </si>
  <si>
    <t xml:space="preserve">Studio revenue FY25A vs filed total ($66,186K)</t>
  </si>
  <si>
    <t xml:space="preserve">Studio NOI FY25A vs filed ($22,850K)</t>
  </si>
  <si>
    <t xml:space="preserve">Studio NOI 6M Jun-26 vs filed ($14,785K)</t>
  </si>
  <si>
    <t xml:space="preserve">Studio NOI 6M Jun-25 vs filed ($11,044K)</t>
  </si>
  <si>
    <t xml:space="preserve">Q1-26 + Q2-26 studio NOI vs filed 6M Jun-26 ($14,785K)</t>
  </si>
  <si>
    <t xml:space="preserve">Q1-25 + Q2-25 studio NOI vs filed 6M Jun-25 ($11,044K)</t>
  </si>
  <si>
    <t xml:space="preserve">Derived Q4-23 studio NOI vs supplemental Q4-23 in-service studio NOI ($5,467K)</t>
  </si>
  <si>
    <t xml:space="preserve">Hollywood office ABR per sq ft Jun-26: recomputed vs reported ($73.98)</t>
  </si>
  <si>
    <t xml:space="preserve">Hollywood office ABR per sq ft Dec-25: recomputed vs reported ($64.64)</t>
  </si>
  <si>
    <t xml:space="preserve">Office NOI ratio input: same-store office cash NOI / cash rent within 0–100%</t>
  </si>
  <si>
    <t xml:space="preserve">FilmLA change vs reported −12.7%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</si>
</sst>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dd\-mmm\-yy"/>
    <numFmt numFmtId="166" formatCode="#,##0;\(#,##0\);\–"/>
    <numFmt numFmtId="167" formatCode="0.0%;\(0.0%\);\–"/>
    <numFmt numFmtId="168" formatCode="\$#,##0.00;&quot;($&quot;#,##0.00\)"/>
    <numFmt numFmtId="169" formatCode="0.00%;\(0.00%\);\–"/>
    <numFmt numFmtId="170" formatCode="\$#,##0;&quot;($&quot;#,##0\)"/>
    <numFmt numFmtId="171" formatCode="0.000%;\(0.000%\)"/>
    <numFmt numFmtId="172" formatCode="0.00\x;\(0.00&quot;x)&quot;"/>
    <numFmt numFmtId="173" formatCode="0.0\x"/>
    <numFmt numFmtId="174" formatCode="#,##0.00;\(#,##0.00\);\–"/>
    <numFmt numFmtId="175" formatCode="#,##0.000;\(#,##0.000\)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Arial"/>
      <family val="0"/>
      <charset val="1"/>
    </font>
    <font>
      <b val="true"/>
      <sz val="12"/>
      <color rgb="FF121826"/>
      <name val="Georgia"/>
      <family val="0"/>
      <charset val="1"/>
    </font>
    <font>
      <i val="true"/>
      <sz val="9"/>
      <color rgb="FF5B6475"/>
      <name val="Arial"/>
      <family val="0"/>
      <charset val="1"/>
    </font>
    <font>
      <b val="true"/>
      <sz val="9"/>
      <name val="Arial"/>
      <family val="0"/>
      <charset val="1"/>
    </font>
    <font>
      <sz val="9"/>
      <color rgb="FF2A3140"/>
      <name val="Arial"/>
      <family val="0"/>
      <charset val="1"/>
    </font>
    <font>
      <b val="true"/>
      <sz val="9"/>
      <color rgb="FF0B5D4B"/>
      <name val="Arial"/>
      <family val="0"/>
      <charset val="1"/>
    </font>
    <font>
      <sz val="9"/>
      <color rgb="FF5B6475"/>
      <name val="Arial"/>
      <family val="0"/>
      <charset val="1"/>
    </font>
    <font>
      <sz val="9"/>
      <color rgb="FF0000FF"/>
      <name val="Arial"/>
      <family val="0"/>
      <charset val="1"/>
    </font>
    <font>
      <b val="true"/>
      <sz val="9"/>
      <color rgb="FF121826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2A314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0000FF"/>
      <name val="Arial"/>
      <family val="0"/>
      <charset val="1"/>
    </font>
    <font>
      <sz val="9"/>
      <color rgb="FF008000"/>
      <name val="Arial"/>
      <family val="0"/>
      <charset val="1"/>
    </font>
    <font>
      <b val="true"/>
      <sz val="9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4EAF3"/>
        <bgColor rgb="FFDDDCD4"/>
      </patternFill>
    </fill>
    <fill>
      <patternFill patternType="solid">
        <fgColor rgb="FF1E3A5F"/>
        <bgColor rgb="FF2A314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DDCD4"/>
      </bottom>
      <diagonal/>
    </border>
    <border diagonalUp="false" diagonalDown="false">
      <left/>
      <right/>
      <top style="thin">
        <color rgb="FFDDDCD4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7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7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7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9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B5D4B"/>
      <rgbColor rgb="FFC0C0C0"/>
      <rgbColor rgb="FF808080"/>
      <rgbColor rgb="FF9999FF"/>
      <rgbColor rgb="FF993366"/>
      <rgbColor rgb="FFFFFFCC"/>
      <rgbColor rgb="FFE4EAF3"/>
      <rgbColor rgb="FF660066"/>
      <rgbColor rgb="FFFF8080"/>
      <rgbColor rgb="FF0066CC"/>
      <rgbColor rgb="FFDDDC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5"/>
      <rgbColor rgb="FF969696"/>
      <rgbColor rgb="FF1E3A5F"/>
      <rgbColor rgb="FF339966"/>
      <rgbColor rgb="FF121826"/>
      <rgbColor rgb="FF333300"/>
      <rgbColor rgb="FF993300"/>
      <rgbColor rgb="FF993366"/>
      <rgbColor rgb="FF333399"/>
      <rgbColor rgb="FF2A31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0"/>
    <col collapsed="false" customWidth="true" hidden="false" outlineLevel="0" max="3" min="3" style="0" width="40"/>
  </cols>
  <sheetData>
    <row r="1" customFormat="false" ht="15" hidden="false" customHeight="false" outlineLevel="0" collapsed="false">
      <c r="A1" s="1"/>
      <c r="B1" s="2" t="s">
        <v>0</v>
      </c>
      <c r="C1" s="1"/>
    </row>
    <row r="2" customFormat="false" ht="15" hidden="false" customHeight="false" outlineLevel="0" collapsed="false">
      <c r="A2" s="1"/>
      <c r="B2" s="3" t="s">
        <v>1</v>
      </c>
      <c r="C2" s="1"/>
    </row>
    <row r="3" customFormat="false" ht="15" hidden="false" customHeight="false" outlineLevel="0" collapsed="false">
      <c r="A3" s="1"/>
      <c r="B3" s="1"/>
      <c r="C3" s="1"/>
    </row>
    <row r="4" customFormat="false" ht="15" hidden="false" customHeight="false" outlineLevel="0" collapsed="false">
      <c r="A4" s="1"/>
      <c r="B4" s="4" t="s">
        <v>2</v>
      </c>
      <c r="C4" s="5" t="s">
        <v>3</v>
      </c>
    </row>
    <row r="5" customFormat="false" ht="15" hidden="false" customHeight="false" outlineLevel="0" collapsed="false">
      <c r="A5" s="1"/>
      <c r="B5" s="4" t="s">
        <v>4</v>
      </c>
      <c r="C5" s="5" t="s">
        <v>5</v>
      </c>
    </row>
    <row r="6" customFormat="false" ht="15" hidden="false" customHeight="false" outlineLevel="0" collapsed="false">
      <c r="A6" s="1"/>
      <c r="B6" s="4" t="s">
        <v>6</v>
      </c>
      <c r="C6" s="5" t="s">
        <v>7</v>
      </c>
    </row>
    <row r="7" customFormat="false" ht="15" hidden="false" customHeight="false" outlineLevel="0" collapsed="false">
      <c r="A7" s="1"/>
      <c r="B7" s="4" t="s">
        <v>8</v>
      </c>
      <c r="C7" s="5" t="s">
        <v>9</v>
      </c>
    </row>
    <row r="8" customFormat="false" ht="15" hidden="false" customHeight="false" outlineLevel="0" collapsed="false">
      <c r="A8" s="1"/>
      <c r="B8" s="4" t="s">
        <v>10</v>
      </c>
      <c r="C8" s="5" t="s">
        <v>11</v>
      </c>
    </row>
    <row r="9" customFormat="false" ht="15" hidden="false" customHeight="false" outlineLevel="0" collapsed="false">
      <c r="A9" s="1"/>
      <c r="B9" s="4" t="s">
        <v>12</v>
      </c>
      <c r="C9" s="6" t="str">
        <f aca="false">Checks!D29</f>
        <v>ALL CHECKS OK</v>
      </c>
    </row>
    <row r="10" customFormat="false" ht="15" hidden="false" customHeight="false" outlineLevel="0" collapsed="false">
      <c r="A10" s="1"/>
      <c r="B10" s="1"/>
      <c r="C10" s="5"/>
    </row>
    <row r="11" customFormat="false" ht="15" hidden="false" customHeight="false" outlineLevel="0" collapsed="false">
      <c r="A11" s="1"/>
      <c r="B11" s="4" t="s">
        <v>13</v>
      </c>
      <c r="C11" s="5"/>
    </row>
    <row r="12" customFormat="false" ht="15" hidden="false" customHeight="false" outlineLevel="0" collapsed="false">
      <c r="A12" s="1"/>
      <c r="B12" s="4" t="s">
        <v>14</v>
      </c>
      <c r="C12" s="5" t="s">
        <v>15</v>
      </c>
    </row>
    <row r="13" customFormat="false" ht="15" hidden="false" customHeight="false" outlineLevel="0" collapsed="false">
      <c r="A13" s="1"/>
      <c r="B13" s="4" t="s">
        <v>16</v>
      </c>
      <c r="C13" s="5" t="s">
        <v>17</v>
      </c>
    </row>
    <row r="14" customFormat="false" ht="15" hidden="false" customHeight="false" outlineLevel="0" collapsed="false">
      <c r="A14" s="1"/>
      <c r="B14" s="4" t="s">
        <v>18</v>
      </c>
      <c r="C14" s="5" t="s">
        <v>19</v>
      </c>
    </row>
    <row r="15" customFormat="false" ht="15" hidden="false" customHeight="false" outlineLevel="0" collapsed="false">
      <c r="A15" s="1"/>
      <c r="B15" s="4" t="s">
        <v>20</v>
      </c>
      <c r="C15" s="5" t="s">
        <v>21</v>
      </c>
    </row>
    <row r="16" customFormat="false" ht="15" hidden="false" customHeight="false" outlineLevel="0" collapsed="false">
      <c r="A16" s="1"/>
      <c r="B16" s="4" t="s">
        <v>22</v>
      </c>
      <c r="C16" s="5" t="s">
        <v>23</v>
      </c>
    </row>
    <row r="17" customFormat="false" ht="15" hidden="false" customHeight="false" outlineLevel="0" collapsed="false">
      <c r="A17" s="1"/>
      <c r="B17" s="4" t="s">
        <v>24</v>
      </c>
      <c r="C17" s="5" t="s">
        <v>25</v>
      </c>
    </row>
    <row r="18" customFormat="false" ht="15" hidden="false" customHeight="false" outlineLevel="0" collapsed="false">
      <c r="A18" s="1"/>
      <c r="B18" s="4" t="s">
        <v>26</v>
      </c>
      <c r="C18" s="5" t="s">
        <v>27</v>
      </c>
    </row>
    <row r="19" customFormat="false" ht="15" hidden="false" customHeight="false" outlineLevel="0" collapsed="false">
      <c r="A19" s="1"/>
      <c r="B19" s="4" t="s">
        <v>28</v>
      </c>
      <c r="C19" s="5" t="s">
        <v>29</v>
      </c>
    </row>
    <row r="20" customFormat="false" ht="15" hidden="false" customHeight="false" outlineLevel="0" collapsed="false">
      <c r="A20" s="1"/>
      <c r="B20" s="4" t="s">
        <v>30</v>
      </c>
      <c r="C20" s="5" t="s">
        <v>31</v>
      </c>
    </row>
    <row r="21" customFormat="false" ht="15" hidden="false" customHeight="false" outlineLevel="0" collapsed="false">
      <c r="A21" s="1"/>
      <c r="B21" s="4" t="s">
        <v>32</v>
      </c>
      <c r="C21" s="5" t="s">
        <v>33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IC Simulator · Hollywood Media Portfolio · Advanced · Practice use only&amp;R&amp;8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3" min="3" style="0" width="120"/>
  </cols>
  <sheetData>
    <row r="1" customFormat="false" ht="15" hidden="false" customHeight="false" outlineLevel="0" collapsed="false">
      <c r="A1" s="1"/>
      <c r="B1" s="2" t="s">
        <v>34</v>
      </c>
      <c r="C1" s="1"/>
    </row>
    <row r="2" customFormat="false" ht="15" hidden="false" customHeight="false" outlineLevel="0" collapsed="false">
      <c r="A2" s="1"/>
      <c r="B2" s="3" t="s">
        <v>35</v>
      </c>
      <c r="C2" s="1"/>
    </row>
    <row r="3" customFormat="false" ht="15" hidden="false" customHeight="false" outlineLevel="0" collapsed="false">
      <c r="A3" s="1"/>
      <c r="B3" s="1"/>
      <c r="C3" s="1"/>
    </row>
    <row r="4" customFormat="false" ht="15" hidden="false" customHeight="false" outlineLevel="0" collapsed="false">
      <c r="A4" s="1"/>
      <c r="B4" s="4" t="s">
        <v>36</v>
      </c>
      <c r="C4" s="7" t="s">
        <v>37</v>
      </c>
    </row>
    <row r="5" customFormat="false" ht="22.35" hidden="false" customHeight="false" outlineLevel="0" collapsed="false">
      <c r="A5" s="1"/>
      <c r="B5" s="4" t="s">
        <v>38</v>
      </c>
      <c r="C5" s="7" t="s">
        <v>39</v>
      </c>
    </row>
    <row r="6" customFormat="false" ht="15" hidden="false" customHeight="false" outlineLevel="0" collapsed="false">
      <c r="A6" s="1"/>
      <c r="B6" s="4" t="s">
        <v>40</v>
      </c>
      <c r="C6" s="7" t="s">
        <v>41</v>
      </c>
    </row>
    <row r="7" customFormat="false" ht="22.35" hidden="false" customHeight="false" outlineLevel="0" collapsed="false">
      <c r="A7" s="1"/>
      <c r="B7" s="4" t="s">
        <v>42</v>
      </c>
      <c r="C7" s="7" t="s">
        <v>43</v>
      </c>
    </row>
    <row r="8" customFormat="false" ht="22.35" hidden="false" customHeight="false" outlineLevel="0" collapsed="false">
      <c r="A8" s="1"/>
      <c r="B8" s="4" t="s">
        <v>44</v>
      </c>
      <c r="C8" s="7" t="s">
        <v>45</v>
      </c>
    </row>
    <row r="9" customFormat="false" ht="15" hidden="false" customHeight="false" outlineLevel="0" collapsed="false">
      <c r="A9" s="1"/>
      <c r="B9" s="4" t="s">
        <v>46</v>
      </c>
      <c r="C9" s="7" t="s">
        <v>47</v>
      </c>
    </row>
    <row r="10" customFormat="false" ht="15" hidden="false" customHeight="false" outlineLevel="0" collapsed="false">
      <c r="A10" s="1"/>
      <c r="B10" s="4" t="s">
        <v>48</v>
      </c>
      <c r="C10" s="7" t="s">
        <v>49</v>
      </c>
    </row>
    <row r="11" customFormat="false" ht="15" hidden="false" customHeight="false" outlineLevel="0" collapsed="false">
      <c r="A11" s="1"/>
      <c r="B11" s="4" t="s">
        <v>50</v>
      </c>
      <c r="C11" s="7" t="s">
        <v>51</v>
      </c>
    </row>
    <row r="12" customFormat="false" ht="15" hidden="false" customHeight="false" outlineLevel="0" collapsed="false">
      <c r="A12" s="1"/>
      <c r="B12" s="4" t="s">
        <v>52</v>
      </c>
      <c r="C12" s="7" t="s">
        <v>53</v>
      </c>
    </row>
    <row r="13" customFormat="false" ht="22.35" hidden="false" customHeight="false" outlineLevel="0" collapsed="false">
      <c r="A13" s="1"/>
      <c r="B13" s="4" t="s">
        <v>54</v>
      </c>
      <c r="C13" s="7" t="s">
        <v>55</v>
      </c>
    </row>
    <row r="14" customFormat="false" ht="15" hidden="false" customHeight="false" outlineLevel="0" collapsed="false">
      <c r="A14" s="1"/>
      <c r="B14" s="4" t="s">
        <v>56</v>
      </c>
      <c r="C14" s="7" t="s">
        <v>57</v>
      </c>
    </row>
    <row r="15" customFormat="false" ht="22.35" hidden="false" customHeight="false" outlineLevel="0" collapsed="false">
      <c r="A15" s="1"/>
      <c r="B15" s="4" t="s">
        <v>58</v>
      </c>
      <c r="C15" s="7" t="s">
        <v>59</v>
      </c>
    </row>
    <row r="16" customFormat="false" ht="22.35" hidden="false" customHeight="false" outlineLevel="0" collapsed="false">
      <c r="A16" s="1"/>
      <c r="B16" s="4" t="s">
        <v>60</v>
      </c>
      <c r="C16" s="7" t="s">
        <v>61</v>
      </c>
    </row>
    <row r="17" customFormat="false" ht="15" hidden="false" customHeight="false" outlineLevel="0" collapsed="false">
      <c r="A17" s="1"/>
      <c r="B17" s="4"/>
      <c r="C17" s="7"/>
    </row>
    <row r="18" customFormat="false" ht="15" hidden="false" customHeight="false" outlineLevel="0" collapsed="false">
      <c r="A18" s="1"/>
      <c r="B18" s="4" t="s">
        <v>62</v>
      </c>
      <c r="C18" s="7"/>
    </row>
    <row r="19" customFormat="false" ht="15" hidden="false" customHeight="false" outlineLevel="0" collapsed="false">
      <c r="A19" s="1"/>
      <c r="B19" s="4" t="s">
        <v>63</v>
      </c>
      <c r="C19" s="7" t="s">
        <v>64</v>
      </c>
    </row>
    <row r="20" customFormat="false" ht="22.35" hidden="false" customHeight="false" outlineLevel="0" collapsed="false">
      <c r="A20" s="1"/>
      <c r="B20" s="4" t="s">
        <v>65</v>
      </c>
      <c r="C20" s="7" t="s">
        <v>66</v>
      </c>
    </row>
    <row r="21" customFormat="false" ht="15" hidden="false" customHeight="false" outlineLevel="0" collapsed="false">
      <c r="A21" s="1"/>
      <c r="B21" s="4" t="s">
        <v>67</v>
      </c>
      <c r="C21" s="7" t="s">
        <v>68</v>
      </c>
    </row>
    <row r="22" customFormat="false" ht="15" hidden="false" customHeight="false" outlineLevel="0" collapsed="false">
      <c r="A22" s="1"/>
      <c r="B22" s="4" t="s">
        <v>69</v>
      </c>
      <c r="C22" s="7" t="s">
        <v>70</v>
      </c>
    </row>
    <row r="23" customFormat="false" ht="15" hidden="false" customHeight="false" outlineLevel="0" collapsed="false">
      <c r="A23" s="1"/>
      <c r="B23" s="4" t="s">
        <v>71</v>
      </c>
      <c r="C23" s="7" t="s">
        <v>72</v>
      </c>
    </row>
    <row r="24" customFormat="false" ht="22.35" hidden="false" customHeight="false" outlineLevel="0" collapsed="false">
      <c r="A24" s="1"/>
      <c r="B24" s="4" t="s">
        <v>73</v>
      </c>
      <c r="C24" s="7" t="s">
        <v>74</v>
      </c>
    </row>
    <row r="25" customFormat="false" ht="22.35" hidden="false" customHeight="false" outlineLevel="0" collapsed="false">
      <c r="A25" s="1"/>
      <c r="B25" s="4" t="s">
        <v>75</v>
      </c>
      <c r="C25" s="7" t="s">
        <v>76</v>
      </c>
    </row>
    <row r="26" customFormat="false" ht="22.35" hidden="false" customHeight="false" outlineLevel="0" collapsed="false">
      <c r="A26" s="1"/>
      <c r="B26" s="4" t="s">
        <v>77</v>
      </c>
      <c r="C26" s="7" t="s">
        <v>78</v>
      </c>
    </row>
    <row r="27" customFormat="false" ht="15" hidden="false" customHeight="false" outlineLevel="0" collapsed="false">
      <c r="A27" s="1"/>
      <c r="B27" s="4" t="s">
        <v>79</v>
      </c>
      <c r="C27" s="7" t="s">
        <v>80</v>
      </c>
    </row>
    <row r="28" customFormat="false" ht="22.35" hidden="false" customHeight="false" outlineLevel="0" collapsed="false">
      <c r="A28" s="1"/>
      <c r="B28" s="4" t="s">
        <v>81</v>
      </c>
      <c r="C28" s="7" t="s">
        <v>82</v>
      </c>
    </row>
    <row r="29" customFormat="false" ht="15" hidden="false" customHeight="false" outlineLevel="0" collapsed="false">
      <c r="A29" s="1"/>
      <c r="B29" s="4" t="s">
        <v>83</v>
      </c>
      <c r="C29" s="7" t="s">
        <v>84</v>
      </c>
    </row>
    <row r="30" customFormat="false" ht="22.35" hidden="false" customHeight="false" outlineLevel="0" collapsed="false">
      <c r="A30" s="1"/>
      <c r="B30" s="4" t="s">
        <v>85</v>
      </c>
      <c r="C30" s="7" t="s">
        <v>86</v>
      </c>
    </row>
    <row r="31" customFormat="false" ht="22.35" hidden="false" customHeight="false" outlineLevel="0" collapsed="false">
      <c r="A31" s="1"/>
      <c r="B31" s="4" t="s">
        <v>87</v>
      </c>
      <c r="C31" s="7" t="s">
        <v>88</v>
      </c>
    </row>
    <row r="32" customFormat="false" ht="15" hidden="false" customHeight="false" outlineLevel="0" collapsed="false">
      <c r="A32" s="1"/>
      <c r="B32" s="4" t="s">
        <v>89</v>
      </c>
      <c r="C32" s="7" t="s">
        <v>90</v>
      </c>
    </row>
    <row r="33" customFormat="false" ht="22.35" hidden="false" customHeight="false" outlineLevel="0" collapsed="false">
      <c r="A33" s="1"/>
      <c r="B33" s="4" t="s">
        <v>91</v>
      </c>
      <c r="C33" s="7" t="s">
        <v>92</v>
      </c>
    </row>
    <row r="34" customFormat="false" ht="22.35" hidden="false" customHeight="false" outlineLevel="0" collapsed="false">
      <c r="A34" s="1"/>
      <c r="B34" s="4" t="s">
        <v>93</v>
      </c>
      <c r="C34" s="7" t="s">
        <v>94</v>
      </c>
    </row>
    <row r="35" customFormat="false" ht="22.35" hidden="false" customHeight="false" outlineLevel="0" collapsed="false">
      <c r="A35" s="1"/>
      <c r="B35" s="4" t="s">
        <v>95</v>
      </c>
      <c r="C35" s="7" t="s">
        <v>96</v>
      </c>
    </row>
    <row r="36" customFormat="false" ht="22.35" hidden="false" customHeight="false" outlineLevel="0" collapsed="false">
      <c r="A36" s="1"/>
      <c r="B36" s="4" t="s">
        <v>97</v>
      </c>
      <c r="C36" s="7" t="s">
        <v>98</v>
      </c>
    </row>
    <row r="37" customFormat="false" ht="15" hidden="false" customHeight="false" outlineLevel="0" collapsed="false">
      <c r="A37" s="1"/>
      <c r="B37" s="4" t="s">
        <v>99</v>
      </c>
      <c r="C37" s="7" t="s">
        <v>100</v>
      </c>
    </row>
    <row r="38" customFormat="false" ht="15" hidden="false" customHeight="false" outlineLevel="0" collapsed="false">
      <c r="A38" s="1"/>
      <c r="B38" s="4" t="s">
        <v>101</v>
      </c>
      <c r="C38" s="7" t="s">
        <v>102</v>
      </c>
    </row>
    <row r="39" customFormat="false" ht="15" hidden="false" customHeight="false" outlineLevel="0" collapsed="false">
      <c r="A39" s="1"/>
      <c r="B39" s="4" t="s">
        <v>103</v>
      </c>
      <c r="C39" s="7" t="s">
        <v>104</v>
      </c>
    </row>
    <row r="40" customFormat="false" ht="22.35" hidden="false" customHeight="false" outlineLevel="0" collapsed="false">
      <c r="A40" s="1"/>
      <c r="B40" s="4" t="s">
        <v>105</v>
      </c>
      <c r="C40" s="7" t="s">
        <v>106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IC Simulator · Hollywood Media Portfolio · Advanced · Practice use only&amp;R&amp;8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10"/>
    <col collapsed="false" customWidth="true" hidden="false" outlineLevel="0" max="9" min="4" style="0" width="12"/>
    <col collapsed="false" customWidth="true" hidden="false" outlineLevel="0" max="10" min="10" style="0" width="60"/>
  </cols>
  <sheetData>
    <row r="1" customFormat="false" ht="15" hidden="false" customHeight="false" outlineLevel="0" collapsed="false">
      <c r="A1" s="1"/>
      <c r="B1" s="2" t="s">
        <v>107</v>
      </c>
      <c r="C1" s="1"/>
      <c r="D1" s="1"/>
      <c r="E1" s="1"/>
      <c r="F1" s="1"/>
      <c r="G1" s="1"/>
      <c r="H1" s="1"/>
      <c r="I1" s="1"/>
      <c r="J1" s="1"/>
    </row>
    <row r="2" customFormat="false" ht="15" hidden="false" customHeight="false" outlineLevel="0" collapsed="false">
      <c r="A2" s="1"/>
      <c r="B2" s="3" t="s">
        <v>108</v>
      </c>
      <c r="C2" s="1"/>
      <c r="D2" s="1"/>
      <c r="E2" s="1"/>
      <c r="F2" s="1"/>
      <c r="G2" s="1"/>
      <c r="H2" s="1"/>
      <c r="I2" s="1"/>
      <c r="J2" s="1"/>
    </row>
    <row r="3" customFormat="false" ht="15" hidden="false" customHeight="false" outlineLevel="0" collapsed="false">
      <c r="A3" s="1"/>
      <c r="B3" s="5" t="s">
        <v>109</v>
      </c>
      <c r="C3" s="8" t="s">
        <v>110</v>
      </c>
      <c r="D3" s="9" t="n">
        <v>45291</v>
      </c>
      <c r="E3" s="9" t="n">
        <v>45657</v>
      </c>
      <c r="F3" s="9" t="n">
        <v>46022</v>
      </c>
      <c r="G3" s="9" t="n">
        <v>45838</v>
      </c>
      <c r="H3" s="9" t="n">
        <v>46203</v>
      </c>
      <c r="I3" s="9" t="n">
        <v>46203</v>
      </c>
      <c r="J3" s="1"/>
    </row>
    <row r="4" customFormat="false" ht="15" hidden="false" customHeight="false" outlineLevel="0" collapsed="false">
      <c r="A4" s="1"/>
      <c r="B4" s="10"/>
      <c r="C4" s="10" t="s">
        <v>40</v>
      </c>
      <c r="D4" s="11" t="s">
        <v>111</v>
      </c>
      <c r="E4" s="11" t="s">
        <v>112</v>
      </c>
      <c r="F4" s="11" t="s">
        <v>113</v>
      </c>
      <c r="G4" s="11" t="s">
        <v>114</v>
      </c>
      <c r="H4" s="11" t="s">
        <v>115</v>
      </c>
      <c r="I4" s="11" t="s">
        <v>116</v>
      </c>
      <c r="J4" s="10" t="s">
        <v>117</v>
      </c>
    </row>
    <row r="5" customFormat="false" ht="15" hidden="false" customHeight="false" outlineLevel="0" collapsed="false">
      <c r="A5" s="1"/>
      <c r="B5" s="12" t="s">
        <v>118</v>
      </c>
      <c r="C5" s="1"/>
      <c r="D5" s="1"/>
      <c r="E5" s="1"/>
      <c r="F5" s="1"/>
      <c r="G5" s="1"/>
      <c r="H5" s="1"/>
      <c r="I5" s="1"/>
      <c r="J5" s="1"/>
    </row>
    <row r="6" customFormat="false" ht="15" hidden="false" customHeight="false" outlineLevel="0" collapsed="false">
      <c r="A6" s="1"/>
      <c r="B6" s="13" t="s">
        <v>119</v>
      </c>
      <c r="C6" s="14"/>
      <c r="D6" s="14"/>
      <c r="E6" s="14"/>
      <c r="F6" s="14"/>
      <c r="G6" s="14"/>
      <c r="H6" s="14"/>
      <c r="I6" s="14"/>
      <c r="J6" s="14"/>
    </row>
    <row r="7" customFormat="false" ht="15" hidden="false" customHeight="false" outlineLevel="0" collapsed="false">
      <c r="A7" s="1"/>
      <c r="B7" s="5" t="s">
        <v>120</v>
      </c>
      <c r="C7" s="8" t="s">
        <v>121</v>
      </c>
      <c r="D7" s="15" t="n">
        <v>48422</v>
      </c>
      <c r="E7" s="15" t="n">
        <v>41733</v>
      </c>
      <c r="F7" s="15" t="n">
        <v>42366</v>
      </c>
      <c r="G7" s="15" t="n">
        <v>20606</v>
      </c>
      <c r="H7" s="15" t="n">
        <v>22194</v>
      </c>
      <c r="I7" s="16" t="n">
        <f aca="false">F7+H7-G7</f>
        <v>43954</v>
      </c>
      <c r="J7" s="3" t="s">
        <v>122</v>
      </c>
    </row>
    <row r="8" customFormat="false" ht="15" hidden="false" customHeight="false" outlineLevel="0" collapsed="false">
      <c r="A8" s="1"/>
      <c r="B8" s="5" t="s">
        <v>123</v>
      </c>
      <c r="C8" s="8" t="s">
        <v>121</v>
      </c>
      <c r="D8" s="15" t="n">
        <v>21981</v>
      </c>
      <c r="E8" s="15" t="n">
        <v>28440</v>
      </c>
      <c r="F8" s="15" t="n">
        <v>23820</v>
      </c>
      <c r="G8" s="15" t="n">
        <v>12019</v>
      </c>
      <c r="H8" s="15" t="n">
        <v>16930</v>
      </c>
      <c r="I8" s="16" t="n">
        <f aca="false">F8+H8-G8</f>
        <v>28731</v>
      </c>
      <c r="J8" s="3" t="s">
        <v>124</v>
      </c>
    </row>
    <row r="9" customFormat="false" ht="15" hidden="false" customHeight="false" outlineLevel="0" collapsed="false">
      <c r="A9" s="1"/>
      <c r="B9" s="17" t="s">
        <v>125</v>
      </c>
      <c r="C9" s="8" t="s">
        <v>121</v>
      </c>
      <c r="D9" s="18" t="n">
        <f aca="false">D7+D8</f>
        <v>70403</v>
      </c>
      <c r="E9" s="18" t="n">
        <f aca="false">E7+E8</f>
        <v>70173</v>
      </c>
      <c r="F9" s="18" t="n">
        <f aca="false">F7+F8</f>
        <v>66186</v>
      </c>
      <c r="G9" s="18" t="n">
        <f aca="false">G7+G8</f>
        <v>32625</v>
      </c>
      <c r="H9" s="18" t="n">
        <f aca="false">H7+H8</f>
        <v>39124</v>
      </c>
      <c r="I9" s="18" t="n">
        <f aca="false">F9+H9-G9</f>
        <v>72685</v>
      </c>
      <c r="J9" s="1"/>
    </row>
    <row r="10" customFormat="false" ht="15" hidden="false" customHeight="false" outlineLevel="0" collapsed="false">
      <c r="A10" s="1"/>
      <c r="B10" s="5" t="s">
        <v>126</v>
      </c>
      <c r="C10" s="8" t="s">
        <v>121</v>
      </c>
      <c r="D10" s="15" t="n">
        <v>41160</v>
      </c>
      <c r="E10" s="15" t="n">
        <v>45437</v>
      </c>
      <c r="F10" s="15" t="n">
        <v>43336</v>
      </c>
      <c r="G10" s="15" t="n">
        <v>21581</v>
      </c>
      <c r="H10" s="15" t="n">
        <v>24339</v>
      </c>
      <c r="I10" s="16" t="n">
        <f aca="false">F10+H10-G10</f>
        <v>46094</v>
      </c>
      <c r="J10" s="3" t="s">
        <v>127</v>
      </c>
    </row>
    <row r="11" customFormat="false" ht="15" hidden="false" customHeight="false" outlineLevel="0" collapsed="false">
      <c r="A11" s="1"/>
      <c r="B11" s="17" t="s">
        <v>128</v>
      </c>
      <c r="C11" s="8" t="s">
        <v>121</v>
      </c>
      <c r="D11" s="18" t="n">
        <f aca="false">D9-D10</f>
        <v>29243</v>
      </c>
      <c r="E11" s="18" t="n">
        <f aca="false">E9-E10</f>
        <v>24736</v>
      </c>
      <c r="F11" s="18" t="n">
        <f aca="false">F9-F10</f>
        <v>22850</v>
      </c>
      <c r="G11" s="18" t="n">
        <f aca="false">G9-G10</f>
        <v>11044</v>
      </c>
      <c r="H11" s="18" t="n">
        <f aca="false">H9-H10</f>
        <v>14785</v>
      </c>
      <c r="I11" s="18" t="n">
        <f aca="false">I9-I10</f>
        <v>26591</v>
      </c>
      <c r="J11" s="3" t="s">
        <v>129</v>
      </c>
    </row>
    <row r="12" customFormat="false" ht="15" hidden="false" customHeight="false" outlineLevel="0" collapsed="false">
      <c r="A12" s="1"/>
      <c r="B12" s="5" t="s">
        <v>130</v>
      </c>
      <c r="C12" s="8" t="s">
        <v>131</v>
      </c>
      <c r="D12" s="19" t="n">
        <f aca="false">D11/D9</f>
        <v>0.415365822479156</v>
      </c>
      <c r="E12" s="19" t="n">
        <f aca="false">E11/E9</f>
        <v>0.352500249383666</v>
      </c>
      <c r="F12" s="19" t="n">
        <f aca="false">F11/F9</f>
        <v>0.345239174447768</v>
      </c>
      <c r="G12" s="19" t="n">
        <f aca="false">G11/G9</f>
        <v>0.338513409961686</v>
      </c>
      <c r="H12" s="19" t="n">
        <f aca="false">H11/H9</f>
        <v>0.377901032614252</v>
      </c>
      <c r="I12" s="19" t="n">
        <f aca="false">I11/I9</f>
        <v>0.365838893857054</v>
      </c>
      <c r="J12" s="1"/>
    </row>
    <row r="13" customFormat="false" ht="15" hidden="false" customHeight="false" outlineLevel="0" collapsed="false">
      <c r="A13" s="1"/>
      <c r="B13" s="5" t="s">
        <v>132</v>
      </c>
      <c r="C13" s="8" t="s">
        <v>131</v>
      </c>
      <c r="D13" s="20" t="n">
        <v>0.804</v>
      </c>
      <c r="E13" s="20" t="n">
        <v>0.738</v>
      </c>
      <c r="F13" s="20" t="n">
        <v>0.788</v>
      </c>
      <c r="G13" s="20" t="n">
        <v>0.743</v>
      </c>
      <c r="H13" s="20" t="n">
        <v>0.835</v>
      </c>
      <c r="I13" s="19" t="n">
        <f aca="false">H13</f>
        <v>0.835</v>
      </c>
      <c r="J13" s="3" t="s">
        <v>133</v>
      </c>
    </row>
    <row r="14" customFormat="false" ht="15" hidden="false" customHeight="false" outlineLevel="0" collapsed="false">
      <c r="A14" s="1"/>
      <c r="B14" s="5" t="s">
        <v>134</v>
      </c>
      <c r="C14" s="8" t="s">
        <v>135</v>
      </c>
      <c r="D14" s="15" t="n">
        <v>1231278</v>
      </c>
      <c r="E14" s="15" t="n">
        <v>1211168</v>
      </c>
      <c r="F14" s="15" t="n">
        <v>1204666</v>
      </c>
      <c r="G14" s="15" t="n">
        <v>1205024</v>
      </c>
      <c r="H14" s="15" t="n">
        <v>1204939</v>
      </c>
      <c r="I14" s="16" t="n">
        <f aca="false">H14</f>
        <v>1204939</v>
      </c>
      <c r="J14" s="3" t="s">
        <v>136</v>
      </c>
    </row>
    <row r="15" customFormat="false" ht="15" hidden="false" customHeight="false" outlineLevel="0" collapsed="false">
      <c r="A15" s="1"/>
      <c r="B15" s="13" t="s">
        <v>137</v>
      </c>
      <c r="C15" s="14"/>
      <c r="D15" s="14"/>
      <c r="E15" s="14"/>
      <c r="F15" s="14"/>
      <c r="G15" s="14"/>
      <c r="H15" s="14"/>
      <c r="I15" s="14"/>
      <c r="J15" s="14"/>
    </row>
    <row r="16" customFormat="false" ht="15" hidden="false" customHeight="false" outlineLevel="0" collapsed="false">
      <c r="A16" s="1"/>
      <c r="B16" s="5" t="s">
        <v>138</v>
      </c>
      <c r="C16" s="8" t="s">
        <v>139</v>
      </c>
      <c r="D16" s="15" t="n">
        <v>5</v>
      </c>
      <c r="E16" s="15" t="n">
        <v>5</v>
      </c>
      <c r="F16" s="15" t="n">
        <v>5</v>
      </c>
      <c r="G16" s="15" t="n">
        <v>5</v>
      </c>
      <c r="H16" s="15" t="n">
        <v>4</v>
      </c>
      <c r="I16" s="16" t="n">
        <f aca="false">H16</f>
        <v>4</v>
      </c>
      <c r="J16" s="3" t="s">
        <v>140</v>
      </c>
    </row>
    <row r="17" customFormat="false" ht="15" hidden="false" customHeight="false" outlineLevel="0" collapsed="false">
      <c r="A17" s="1"/>
      <c r="B17" s="5" t="s">
        <v>141</v>
      </c>
      <c r="C17" s="8" t="s">
        <v>135</v>
      </c>
      <c r="D17" s="15" t="n">
        <v>967194</v>
      </c>
      <c r="E17" s="15" t="n">
        <v>967194</v>
      </c>
      <c r="F17" s="15" t="n">
        <v>967194</v>
      </c>
      <c r="G17" s="15" t="n">
        <v>967194</v>
      </c>
      <c r="H17" s="15" t="n">
        <v>852236</v>
      </c>
      <c r="I17" s="16" t="n">
        <f aca="false">H17</f>
        <v>852236</v>
      </c>
      <c r="J17" s="3" t="s">
        <v>142</v>
      </c>
    </row>
    <row r="18" customFormat="false" ht="15" hidden="false" customHeight="false" outlineLevel="0" collapsed="false">
      <c r="A18" s="1"/>
      <c r="B18" s="5" t="s">
        <v>143</v>
      </c>
      <c r="C18" s="8" t="s">
        <v>131</v>
      </c>
      <c r="D18" s="20" t="n">
        <v>1</v>
      </c>
      <c r="E18" s="20" t="n">
        <v>1</v>
      </c>
      <c r="F18" s="20" t="n">
        <v>1</v>
      </c>
      <c r="G18" s="20" t="n">
        <v>1</v>
      </c>
      <c r="H18" s="20" t="n">
        <v>1</v>
      </c>
      <c r="I18" s="19" t="n">
        <f aca="false">H18</f>
        <v>1</v>
      </c>
      <c r="J18" s="3" t="s">
        <v>140</v>
      </c>
    </row>
    <row r="19" customFormat="false" ht="15" hidden="false" customHeight="false" outlineLevel="0" collapsed="false">
      <c r="A19" s="1"/>
      <c r="B19" s="5" t="s">
        <v>144</v>
      </c>
      <c r="C19" s="8" t="s">
        <v>121</v>
      </c>
      <c r="D19" s="15" t="n">
        <v>65008.326</v>
      </c>
      <c r="E19" s="15" t="n">
        <v>66953.699</v>
      </c>
      <c r="F19" s="15" t="n">
        <v>62520.637</v>
      </c>
      <c r="G19" s="15" t="n">
        <v>68513.769</v>
      </c>
      <c r="H19" s="15" t="n">
        <v>63046.278</v>
      </c>
      <c r="I19" s="16" t="n">
        <f aca="false">H19</f>
        <v>63046.278</v>
      </c>
      <c r="J19" s="3" t="s">
        <v>145</v>
      </c>
    </row>
    <row r="20" customFormat="false" ht="15" hidden="false" customHeight="false" outlineLevel="0" collapsed="false">
      <c r="A20" s="1"/>
      <c r="B20" s="5" t="s">
        <v>146</v>
      </c>
      <c r="C20" s="8" t="s">
        <v>147</v>
      </c>
      <c r="D20" s="21" t="n">
        <v>67.21</v>
      </c>
      <c r="E20" s="21" t="n">
        <v>69.22</v>
      </c>
      <c r="F20" s="21" t="n">
        <v>64.64</v>
      </c>
      <c r="G20" s="21" t="n">
        <v>70.84</v>
      </c>
      <c r="H20" s="21" t="n">
        <v>73.98</v>
      </c>
      <c r="I20" s="22" t="n">
        <f aca="false">H20</f>
        <v>73.98</v>
      </c>
      <c r="J20" s="3" t="s">
        <v>148</v>
      </c>
    </row>
    <row r="21" customFormat="false" ht="15" hidden="false" customHeight="false" outlineLevel="0" collapsed="false">
      <c r="A21" s="1"/>
      <c r="B21" s="5" t="s">
        <v>149</v>
      </c>
      <c r="C21" s="8" t="s">
        <v>147</v>
      </c>
      <c r="D21" s="22" t="n">
        <f aca="false">D19*1000/(D17*D18)</f>
        <v>67.2133263853994</v>
      </c>
      <c r="E21" s="22" t="n">
        <f aca="false">E19*1000/(E17*E18)</f>
        <v>69.2246839827377</v>
      </c>
      <c r="F21" s="22" t="n">
        <f aca="false">F19*1000/(F17*F18)</f>
        <v>64.6412581136773</v>
      </c>
      <c r="G21" s="22" t="n">
        <f aca="false">G19*1000/(G17*G18)</f>
        <v>70.837669588521</v>
      </c>
      <c r="H21" s="22" t="n">
        <f aca="false">H19*1000/(H17*H18)</f>
        <v>73.9774874565261</v>
      </c>
      <c r="I21" s="22" t="n">
        <f aca="false">I19*1000/(I17*I18)</f>
        <v>73.9774874565261</v>
      </c>
      <c r="J21" s="3" t="s">
        <v>150</v>
      </c>
    </row>
    <row r="22" customFormat="false" ht="15" hidden="false" customHeight="fals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customFormat="false" ht="15" hidden="false" customHeight="false" outlineLevel="0" collapsed="false">
      <c r="A23" s="1"/>
      <c r="B23" s="3" t="s">
        <v>151</v>
      </c>
      <c r="C23" s="1"/>
      <c r="D23" s="1"/>
      <c r="E23" s="1"/>
      <c r="F23" s="1"/>
      <c r="G23" s="1"/>
      <c r="H23" s="1"/>
      <c r="I23" s="1"/>
      <c r="J23" s="1"/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IC Simulator · Hollywood Media Portfolio · Advanced · Practice use only&amp;R&amp;8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10"/>
    <col collapsed="false" customWidth="true" hidden="false" outlineLevel="0" max="17" min="4" style="0" width="12"/>
    <col collapsed="false" customWidth="true" hidden="false" outlineLevel="0" max="18" min="18" style="0" width="48"/>
  </cols>
  <sheetData>
    <row r="1" customFormat="false" ht="15" hidden="false" customHeight="false" outlineLevel="0" collapsed="false">
      <c r="A1" s="1"/>
      <c r="B1" s="2" t="s">
        <v>152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customFormat="false" ht="15" hidden="false" customHeight="false" outlineLevel="0" collapsed="false">
      <c r="A2" s="1"/>
      <c r="B2" s="3" t="s">
        <v>153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customFormat="false" ht="15" hidden="false" customHeight="false" outlineLevel="0" collapsed="false">
      <c r="A3" s="1"/>
      <c r="B3" s="5" t="s">
        <v>154</v>
      </c>
      <c r="C3" s="8" t="s">
        <v>110</v>
      </c>
      <c r="D3" s="9" t="n">
        <v>45016</v>
      </c>
      <c r="E3" s="9" t="n">
        <v>45107</v>
      </c>
      <c r="F3" s="9" t="n">
        <v>45199</v>
      </c>
      <c r="G3" s="9" t="n">
        <v>45291</v>
      </c>
      <c r="H3" s="9" t="n">
        <v>45382</v>
      </c>
      <c r="I3" s="9" t="n">
        <v>45473</v>
      </c>
      <c r="J3" s="9" t="n">
        <v>45565</v>
      </c>
      <c r="K3" s="9" t="n">
        <v>45657</v>
      </c>
      <c r="L3" s="9" t="n">
        <v>45747</v>
      </c>
      <c r="M3" s="9" t="n">
        <v>45838</v>
      </c>
      <c r="N3" s="9" t="n">
        <v>45930</v>
      </c>
      <c r="O3" s="9" t="n">
        <v>46022</v>
      </c>
      <c r="P3" s="9" t="n">
        <v>46112</v>
      </c>
      <c r="Q3" s="9" t="n">
        <v>46203</v>
      </c>
      <c r="R3" s="1"/>
    </row>
    <row r="4" customFormat="false" ht="15" hidden="false" customHeight="false" outlineLevel="0" collapsed="false">
      <c r="A4" s="1"/>
      <c r="B4" s="10"/>
      <c r="C4" s="10" t="s">
        <v>40</v>
      </c>
      <c r="D4" s="11" t="s">
        <v>155</v>
      </c>
      <c r="E4" s="11" t="s">
        <v>156</v>
      </c>
      <c r="F4" s="11" t="s">
        <v>157</v>
      </c>
      <c r="G4" s="11" t="s">
        <v>158</v>
      </c>
      <c r="H4" s="11" t="s">
        <v>159</v>
      </c>
      <c r="I4" s="11" t="s">
        <v>160</v>
      </c>
      <c r="J4" s="11" t="s">
        <v>161</v>
      </c>
      <c r="K4" s="11" t="s">
        <v>162</v>
      </c>
      <c r="L4" s="11" t="s">
        <v>163</v>
      </c>
      <c r="M4" s="11" t="s">
        <v>164</v>
      </c>
      <c r="N4" s="11" t="s">
        <v>165</v>
      </c>
      <c r="O4" s="11" t="s">
        <v>166</v>
      </c>
      <c r="P4" s="11" t="s">
        <v>167</v>
      </c>
      <c r="Q4" s="11" t="s">
        <v>168</v>
      </c>
      <c r="R4" s="10" t="s">
        <v>117</v>
      </c>
    </row>
    <row r="5" customFormat="false" ht="15" hidden="false" customHeight="false" outlineLevel="0" collapsed="false">
      <c r="A5" s="1"/>
      <c r="B5" s="12" t="s">
        <v>169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customFormat="false" ht="15" hidden="false" customHeight="false" outlineLevel="0" collapsed="false">
      <c r="A6" s="1"/>
      <c r="B6" s="5" t="s">
        <v>120</v>
      </c>
      <c r="C6" s="8" t="s">
        <v>121</v>
      </c>
      <c r="D6" s="15" t="n">
        <v>13470</v>
      </c>
      <c r="E6" s="15" t="n">
        <v>13093</v>
      </c>
      <c r="F6" s="15" t="n">
        <v>10787</v>
      </c>
      <c r="G6" s="16" t="n">
        <f aca="false">'Exhibit 1'!$D$7-D6-E6-F6</f>
        <v>11072</v>
      </c>
      <c r="H6" s="15" t="n">
        <v>10770</v>
      </c>
      <c r="I6" s="15" t="n">
        <v>10638</v>
      </c>
      <c r="J6" s="15" t="n">
        <v>10268</v>
      </c>
      <c r="K6" s="16" t="n">
        <f aca="false">'Exhibit 1'!$E$7-H6-I6-J6</f>
        <v>10057</v>
      </c>
      <c r="L6" s="15" t="n">
        <v>10376</v>
      </c>
      <c r="M6" s="15" t="n">
        <v>10230</v>
      </c>
      <c r="N6" s="15" t="n">
        <v>10604</v>
      </c>
      <c r="O6" s="16" t="n">
        <f aca="false">'Exhibit 1'!$F$7-L6-M6-N6</f>
        <v>11156</v>
      </c>
      <c r="P6" s="15" t="n">
        <v>11095</v>
      </c>
      <c r="Q6" s="15" t="n">
        <v>11099</v>
      </c>
      <c r="R6" s="3" t="s">
        <v>170</v>
      </c>
    </row>
    <row r="7" customFormat="false" ht="15" hidden="false" customHeight="false" outlineLevel="0" collapsed="false">
      <c r="A7" s="1"/>
      <c r="B7" s="5" t="s">
        <v>123</v>
      </c>
      <c r="C7" s="8" t="s">
        <v>121</v>
      </c>
      <c r="D7" s="15" t="n">
        <v>8919</v>
      </c>
      <c r="E7" s="15" t="n">
        <v>4468</v>
      </c>
      <c r="F7" s="15" t="n">
        <v>3573</v>
      </c>
      <c r="G7" s="16" t="n">
        <f aca="false">'Exhibit 1'!$D$8-D7-E7-F7</f>
        <v>5021</v>
      </c>
      <c r="H7" s="15" t="n">
        <v>8556</v>
      </c>
      <c r="I7" s="15" t="n">
        <v>9648</v>
      </c>
      <c r="J7" s="15" t="n">
        <v>4501</v>
      </c>
      <c r="K7" s="16" t="n">
        <f aca="false">'Exhibit 1'!$E$8-H7-I7-J7</f>
        <v>5735</v>
      </c>
      <c r="L7" s="15" t="n">
        <v>6623</v>
      </c>
      <c r="M7" s="15" t="n">
        <v>5397</v>
      </c>
      <c r="N7" s="15" t="n">
        <v>4333</v>
      </c>
      <c r="O7" s="16" t="n">
        <f aca="false">'Exhibit 1'!$F$8-L7-M7-N7</f>
        <v>7467</v>
      </c>
      <c r="P7" s="15" t="n">
        <v>8514</v>
      </c>
      <c r="Q7" s="15" t="n">
        <v>8416</v>
      </c>
      <c r="R7" s="1"/>
    </row>
    <row r="8" customFormat="false" ht="15" hidden="false" customHeight="false" outlineLevel="0" collapsed="false">
      <c r="A8" s="1"/>
      <c r="B8" s="17" t="s">
        <v>125</v>
      </c>
      <c r="C8" s="8" t="s">
        <v>121</v>
      </c>
      <c r="D8" s="18" t="n">
        <f aca="false">D6+D7</f>
        <v>22389</v>
      </c>
      <c r="E8" s="18" t="n">
        <f aca="false">E6+E7</f>
        <v>17561</v>
      </c>
      <c r="F8" s="18" t="n">
        <f aca="false">F6+F7</f>
        <v>14360</v>
      </c>
      <c r="G8" s="18" t="n">
        <f aca="false">G6+G7</f>
        <v>16093</v>
      </c>
      <c r="H8" s="18" t="n">
        <f aca="false">H6+H7</f>
        <v>19326</v>
      </c>
      <c r="I8" s="18" t="n">
        <f aca="false">I6+I7</f>
        <v>20286</v>
      </c>
      <c r="J8" s="18" t="n">
        <f aca="false">J6+J7</f>
        <v>14769</v>
      </c>
      <c r="K8" s="18" t="n">
        <f aca="false">K6+K7</f>
        <v>15792</v>
      </c>
      <c r="L8" s="18" t="n">
        <f aca="false">L6+L7</f>
        <v>16999</v>
      </c>
      <c r="M8" s="18" t="n">
        <f aca="false">M6+M7</f>
        <v>15627</v>
      </c>
      <c r="N8" s="18" t="n">
        <f aca="false">N6+N7</f>
        <v>14937</v>
      </c>
      <c r="O8" s="18" t="n">
        <f aca="false">O6+O7</f>
        <v>18623</v>
      </c>
      <c r="P8" s="18" t="n">
        <f aca="false">P6+P7</f>
        <v>19609</v>
      </c>
      <c r="Q8" s="18" t="n">
        <f aca="false">Q6+Q7</f>
        <v>19515</v>
      </c>
      <c r="R8" s="1"/>
    </row>
    <row r="9" customFormat="false" ht="15" hidden="false" customHeight="false" outlineLevel="0" collapsed="false">
      <c r="A9" s="1"/>
      <c r="B9" s="5" t="s">
        <v>126</v>
      </c>
      <c r="C9" s="8" t="s">
        <v>121</v>
      </c>
      <c r="D9" s="15" t="n">
        <v>12031</v>
      </c>
      <c r="E9" s="15" t="n">
        <v>9509</v>
      </c>
      <c r="F9" s="15" t="n">
        <v>8993</v>
      </c>
      <c r="G9" s="16" t="n">
        <f aca="false">'Exhibit 1'!$D$10-D9-E9-F9</f>
        <v>10627</v>
      </c>
      <c r="H9" s="15" t="n">
        <v>11593</v>
      </c>
      <c r="I9" s="15" t="n">
        <v>12580</v>
      </c>
      <c r="J9" s="15" t="n">
        <v>9813</v>
      </c>
      <c r="K9" s="16" t="n">
        <f aca="false">'Exhibit 1'!$E$10-H9-I9-J9</f>
        <v>11451</v>
      </c>
      <c r="L9" s="15" t="n">
        <v>10994</v>
      </c>
      <c r="M9" s="15" t="n">
        <v>10587</v>
      </c>
      <c r="N9" s="15" t="n">
        <v>9548</v>
      </c>
      <c r="O9" s="16" t="n">
        <f aca="false">'Exhibit 1'!$F$10-L9-M9-N9</f>
        <v>12207</v>
      </c>
      <c r="P9" s="15" t="n">
        <v>12176</v>
      </c>
      <c r="Q9" s="15" t="n">
        <v>12163</v>
      </c>
      <c r="R9" s="1"/>
    </row>
    <row r="10" customFormat="false" ht="15" hidden="false" customHeight="false" outlineLevel="0" collapsed="false">
      <c r="A10" s="1"/>
      <c r="B10" s="17" t="s">
        <v>171</v>
      </c>
      <c r="C10" s="8" t="s">
        <v>121</v>
      </c>
      <c r="D10" s="18" t="n">
        <f aca="false">D8-D9</f>
        <v>10358</v>
      </c>
      <c r="E10" s="18" t="n">
        <f aca="false">E8-E9</f>
        <v>8052</v>
      </c>
      <c r="F10" s="18" t="n">
        <f aca="false">F8-F9</f>
        <v>5367</v>
      </c>
      <c r="G10" s="18" t="n">
        <f aca="false">G8-G9</f>
        <v>5466</v>
      </c>
      <c r="H10" s="18" t="n">
        <f aca="false">H8-H9</f>
        <v>7733</v>
      </c>
      <c r="I10" s="18" t="n">
        <f aca="false">I8-I9</f>
        <v>7706</v>
      </c>
      <c r="J10" s="18" t="n">
        <f aca="false">J8-J9</f>
        <v>4956</v>
      </c>
      <c r="K10" s="18" t="n">
        <f aca="false">K8-K9</f>
        <v>4341</v>
      </c>
      <c r="L10" s="18" t="n">
        <f aca="false">L8-L9</f>
        <v>6005</v>
      </c>
      <c r="M10" s="18" t="n">
        <f aca="false">M8-M9</f>
        <v>5040</v>
      </c>
      <c r="N10" s="18" t="n">
        <f aca="false">N8-N9</f>
        <v>5389</v>
      </c>
      <c r="O10" s="18" t="n">
        <f aca="false">O8-O9</f>
        <v>6416</v>
      </c>
      <c r="P10" s="18" t="n">
        <f aca="false">P8-P9</f>
        <v>7433</v>
      </c>
      <c r="Q10" s="18" t="n">
        <f aca="false">Q8-Q9</f>
        <v>7352</v>
      </c>
      <c r="R10" s="1"/>
    </row>
    <row r="11" customFormat="false" ht="15" hidden="false" customHeight="false" outlineLevel="0" collapsed="false">
      <c r="A11" s="1"/>
      <c r="B11" s="5" t="s">
        <v>172</v>
      </c>
      <c r="C11" s="8" t="s">
        <v>121</v>
      </c>
      <c r="D11" s="16" t="n">
        <f aca="false">D10*4</f>
        <v>41432</v>
      </c>
      <c r="E11" s="16" t="n">
        <f aca="false">E10*4</f>
        <v>32208</v>
      </c>
      <c r="F11" s="16" t="n">
        <f aca="false">F10*4</f>
        <v>21468</v>
      </c>
      <c r="G11" s="16" t="n">
        <f aca="false">G10*4</f>
        <v>21864</v>
      </c>
      <c r="H11" s="16" t="n">
        <f aca="false">H10*4</f>
        <v>30932</v>
      </c>
      <c r="I11" s="16" t="n">
        <f aca="false">I10*4</f>
        <v>30824</v>
      </c>
      <c r="J11" s="16" t="n">
        <f aca="false">J10*4</f>
        <v>19824</v>
      </c>
      <c r="K11" s="16" t="n">
        <f aca="false">K10*4</f>
        <v>17364</v>
      </c>
      <c r="L11" s="16" t="n">
        <f aca="false">L10*4</f>
        <v>24020</v>
      </c>
      <c r="M11" s="16" t="n">
        <f aca="false">M10*4</f>
        <v>20160</v>
      </c>
      <c r="N11" s="16" t="n">
        <f aca="false">N10*4</f>
        <v>21556</v>
      </c>
      <c r="O11" s="16" t="n">
        <f aca="false">O10*4</f>
        <v>25664</v>
      </c>
      <c r="P11" s="16" t="n">
        <f aca="false">P10*4</f>
        <v>29732</v>
      </c>
      <c r="Q11" s="16" t="n">
        <f aca="false">Q10*4</f>
        <v>29408</v>
      </c>
      <c r="R11" s="3" t="s">
        <v>173</v>
      </c>
    </row>
    <row r="12" customFormat="false" ht="15" hidden="false" customHeight="false" outlineLevel="0" collapsed="false">
      <c r="A12" s="1"/>
      <c r="B12" s="5" t="s">
        <v>132</v>
      </c>
      <c r="C12" s="8" t="s">
        <v>131</v>
      </c>
      <c r="D12" s="20" t="n">
        <v>0.863</v>
      </c>
      <c r="E12" s="20" t="n">
        <v>0.865</v>
      </c>
      <c r="F12" s="20" t="n">
        <v>0.835</v>
      </c>
      <c r="G12" s="20" t="n">
        <v>0.804</v>
      </c>
      <c r="H12" s="20" t="n">
        <v>0.769</v>
      </c>
      <c r="I12" s="20" t="n">
        <v>0.761</v>
      </c>
      <c r="J12" s="20" t="n">
        <v>0.738</v>
      </c>
      <c r="K12" s="20" t="n">
        <v>0.738</v>
      </c>
      <c r="L12" s="20" t="n">
        <v>0.738</v>
      </c>
      <c r="M12" s="20" t="n">
        <v>0.743</v>
      </c>
      <c r="N12" s="20" t="n">
        <v>0.759</v>
      </c>
      <c r="O12" s="20" t="n">
        <v>0.788</v>
      </c>
      <c r="P12" s="20" t="n">
        <v>0.845</v>
      </c>
      <c r="Q12" s="20" t="n">
        <v>0.835</v>
      </c>
      <c r="R12" s="3" t="s">
        <v>174</v>
      </c>
    </row>
    <row r="13" customFormat="false" ht="15" hidden="false" customHeight="false" outlineLevel="0" collapsed="false">
      <c r="A13" s="1"/>
      <c r="B13" s="5" t="s">
        <v>175</v>
      </c>
      <c r="C13" s="8" t="s">
        <v>176</v>
      </c>
      <c r="D13" s="15" t="n">
        <v>0</v>
      </c>
      <c r="E13" s="15" t="n">
        <v>0</v>
      </c>
      <c r="F13" s="15" t="n">
        <v>0</v>
      </c>
      <c r="G13" s="15" t="n">
        <v>1</v>
      </c>
      <c r="H13" s="15" t="n">
        <v>0</v>
      </c>
      <c r="I13" s="15" t="n">
        <v>0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1</v>
      </c>
      <c r="P13" s="15" t="n">
        <v>0</v>
      </c>
      <c r="Q13" s="15" t="n">
        <v>0</v>
      </c>
      <c r="R13" s="1"/>
    </row>
    <row r="14" customFormat="false" ht="15" hidden="false" customHeight="false" outlineLevel="0" collapsed="false">
      <c r="A14" s="1"/>
      <c r="B14" s="12" t="s">
        <v>177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customFormat="false" ht="15" hidden="false" customHeight="false" outlineLevel="0" collapsed="false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customFormat="false" ht="15" hidden="false" customHeight="false" outlineLevel="0" collapsed="false">
      <c r="A16" s="1"/>
      <c r="B16" s="3" t="s">
        <v>178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IC Simulator · Hollywood Media Portfolio · Advanced · Practice use only&amp;R&amp;8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0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5" min="5" style="0" width="9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1"/>
    <col collapsed="false" customWidth="true" hidden="false" outlineLevel="0" max="9" min="9" style="0" width="62"/>
  </cols>
  <sheetData>
    <row r="1" customFormat="false" ht="15" hidden="false" customHeight="false" outlineLevel="0" collapsed="false">
      <c r="A1" s="1"/>
      <c r="B1" s="2" t="s">
        <v>179</v>
      </c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1"/>
      <c r="B2" s="3" t="s">
        <v>180</v>
      </c>
      <c r="C2" s="1"/>
      <c r="D2" s="1"/>
      <c r="E2" s="1"/>
      <c r="F2" s="1"/>
      <c r="G2" s="1"/>
      <c r="H2" s="1"/>
      <c r="I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</row>
    <row r="4" customFormat="false" ht="22.35" hidden="false" customHeight="false" outlineLevel="0" collapsed="false">
      <c r="A4" s="1"/>
      <c r="B4" s="10"/>
      <c r="C4" s="10" t="s">
        <v>40</v>
      </c>
      <c r="D4" s="11" t="s">
        <v>181</v>
      </c>
      <c r="E4" s="11" t="s">
        <v>182</v>
      </c>
      <c r="F4" s="11" t="s">
        <v>183</v>
      </c>
      <c r="G4" s="11" t="s">
        <v>184</v>
      </c>
      <c r="H4" s="11" t="s">
        <v>185</v>
      </c>
      <c r="I4" s="10" t="s">
        <v>117</v>
      </c>
    </row>
    <row r="5" customFormat="false" ht="15" hidden="false" customHeight="false" outlineLevel="0" collapsed="false">
      <c r="A5" s="1"/>
      <c r="B5" s="13" t="s">
        <v>186</v>
      </c>
      <c r="C5" s="14"/>
      <c r="D5" s="14"/>
      <c r="E5" s="14"/>
      <c r="F5" s="14"/>
      <c r="G5" s="14"/>
      <c r="H5" s="14"/>
      <c r="I5" s="14"/>
    </row>
    <row r="6" customFormat="false" ht="15" hidden="false" customHeight="false" outlineLevel="0" collapsed="false">
      <c r="A6" s="1"/>
      <c r="B6" s="5" t="s">
        <v>187</v>
      </c>
      <c r="C6" s="8"/>
      <c r="D6" s="15" t="n">
        <v>559422</v>
      </c>
      <c r="E6" s="15" t="n">
        <v>12</v>
      </c>
      <c r="F6" s="20" t="n">
        <v>1</v>
      </c>
      <c r="G6" s="15" t="n">
        <v>24681.865</v>
      </c>
      <c r="H6" s="21" t="n">
        <v>54.15</v>
      </c>
      <c r="I6" s="3" t="s">
        <v>188</v>
      </c>
    </row>
    <row r="7" customFormat="false" ht="15" hidden="false" customHeight="false" outlineLevel="0" collapsed="false">
      <c r="A7" s="1"/>
      <c r="B7" s="5" t="s">
        <v>189</v>
      </c>
      <c r="C7" s="8"/>
      <c r="D7" s="15" t="n">
        <v>310563</v>
      </c>
      <c r="E7" s="15" t="n">
        <v>9</v>
      </c>
      <c r="F7" s="20" t="n">
        <v>0.912</v>
      </c>
      <c r="G7" s="15" t="n">
        <v>12587.818</v>
      </c>
      <c r="H7" s="21" t="n">
        <v>44.64</v>
      </c>
      <c r="I7" s="3" t="s">
        <v>190</v>
      </c>
    </row>
    <row r="8" customFormat="false" ht="15" hidden="false" customHeight="false" outlineLevel="0" collapsed="false">
      <c r="A8" s="1"/>
      <c r="B8" s="5" t="s">
        <v>191</v>
      </c>
      <c r="C8" s="8"/>
      <c r="D8" s="15" t="n">
        <v>334954</v>
      </c>
      <c r="E8" s="15" t="n">
        <v>11</v>
      </c>
      <c r="F8" s="20" t="n">
        <v>0.881</v>
      </c>
      <c r="G8" s="15" t="n">
        <v>8632.223</v>
      </c>
      <c r="H8" s="21" t="n">
        <v>31.96</v>
      </c>
      <c r="I8" s="3" t="s">
        <v>192</v>
      </c>
    </row>
    <row r="9" customFormat="false" ht="15" hidden="false" customHeight="false" outlineLevel="0" collapsed="false">
      <c r="A9" s="1"/>
      <c r="B9" s="17" t="s">
        <v>193</v>
      </c>
      <c r="C9" s="8"/>
      <c r="D9" s="18" t="n">
        <f aca="false">D6+D7+D8</f>
        <v>1204939</v>
      </c>
      <c r="E9" s="18" t="n">
        <f aca="false">E6+E7+E8</f>
        <v>32</v>
      </c>
      <c r="F9" s="1"/>
      <c r="G9" s="18" t="n">
        <f aca="false">G6+G7+G8</f>
        <v>45901.906</v>
      </c>
      <c r="H9" s="1"/>
      <c r="I9" s="1"/>
    </row>
    <row r="10" customFormat="false" ht="15" hidden="false" customHeight="false" outlineLevel="0" collapsed="false">
      <c r="A10" s="1"/>
      <c r="B10" s="13" t="s">
        <v>194</v>
      </c>
      <c r="C10" s="14"/>
      <c r="D10" s="14"/>
      <c r="E10" s="14"/>
      <c r="F10" s="14"/>
      <c r="G10" s="14"/>
      <c r="H10" s="14"/>
      <c r="I10" s="14"/>
    </row>
    <row r="11" customFormat="false" ht="15" hidden="false" customHeight="false" outlineLevel="0" collapsed="false">
      <c r="A11" s="1"/>
      <c r="B11" s="5" t="s">
        <v>195</v>
      </c>
      <c r="C11" s="8"/>
      <c r="D11" s="15" t="n">
        <v>326792</v>
      </c>
      <c r="E11" s="1"/>
      <c r="F11" s="20" t="n">
        <v>1</v>
      </c>
      <c r="G11" s="1"/>
      <c r="H11" s="1"/>
      <c r="I11" s="3" t="s">
        <v>196</v>
      </c>
    </row>
    <row r="12" customFormat="false" ht="15" hidden="false" customHeight="false" outlineLevel="0" collapsed="false">
      <c r="A12" s="1"/>
      <c r="B12" s="5" t="s">
        <v>197</v>
      </c>
      <c r="C12" s="8"/>
      <c r="D12" s="15" t="n">
        <v>301127</v>
      </c>
      <c r="E12" s="1"/>
      <c r="F12" s="20" t="n">
        <v>1</v>
      </c>
      <c r="G12" s="1"/>
      <c r="H12" s="1"/>
      <c r="I12" s="1"/>
    </row>
    <row r="13" customFormat="false" ht="15" hidden="false" customHeight="false" outlineLevel="0" collapsed="false">
      <c r="A13" s="1"/>
      <c r="B13" s="5" t="s">
        <v>198</v>
      </c>
      <c r="C13" s="8"/>
      <c r="D13" s="15" t="n">
        <v>129931</v>
      </c>
      <c r="E13" s="1"/>
      <c r="F13" s="20" t="n">
        <v>1</v>
      </c>
      <c r="G13" s="1"/>
      <c r="H13" s="1"/>
      <c r="I13" s="3" t="s">
        <v>199</v>
      </c>
    </row>
    <row r="14" customFormat="false" ht="15" hidden="false" customHeight="false" outlineLevel="0" collapsed="false">
      <c r="A14" s="1"/>
      <c r="B14" s="5" t="s">
        <v>200</v>
      </c>
      <c r="C14" s="8"/>
      <c r="D14" s="15" t="n">
        <v>94386</v>
      </c>
      <c r="E14" s="1"/>
      <c r="F14" s="20" t="n">
        <v>1</v>
      </c>
      <c r="G14" s="1"/>
      <c r="H14" s="1"/>
      <c r="I14" s="1"/>
    </row>
    <row r="15" customFormat="false" ht="15" hidden="false" customHeight="false" outlineLevel="0" collapsed="false">
      <c r="A15" s="1"/>
      <c r="B15" s="17" t="s">
        <v>201</v>
      </c>
      <c r="C15" s="8"/>
      <c r="D15" s="18" t="n">
        <f aca="false">D11+D12+D13+D14</f>
        <v>852236</v>
      </c>
      <c r="E15" s="1"/>
      <c r="F15" s="23" t="n">
        <v>1</v>
      </c>
      <c r="G15" s="24" t="n">
        <v>63046.278</v>
      </c>
      <c r="H15" s="25" t="n">
        <v>73.98</v>
      </c>
      <c r="I15" s="3" t="s">
        <v>202</v>
      </c>
    </row>
    <row r="16" customFormat="false" ht="15" hidden="false" customHeight="false" outlineLevel="0" collapsed="false">
      <c r="A16" s="1"/>
      <c r="B16" s="5" t="s">
        <v>203</v>
      </c>
      <c r="C16" s="8"/>
      <c r="D16" s="15" t="n">
        <v>114958</v>
      </c>
      <c r="E16" s="1"/>
      <c r="F16" s="20" t="n">
        <v>0</v>
      </c>
      <c r="G16" s="15" t="n">
        <v>0</v>
      </c>
      <c r="H16" s="1"/>
      <c r="I16" s="3" t="s">
        <v>204</v>
      </c>
    </row>
    <row r="17" customFormat="false" ht="15" hidden="false" customHeight="false" outlineLevel="0" collapsed="false">
      <c r="A17" s="1"/>
      <c r="B17" s="17" t="s">
        <v>205</v>
      </c>
      <c r="C17" s="8"/>
      <c r="D17" s="18" t="n">
        <f aca="false">D9+D15+D16</f>
        <v>2172133</v>
      </c>
      <c r="E17" s="18" t="n">
        <f aca="false">E9</f>
        <v>32</v>
      </c>
      <c r="F17" s="1"/>
      <c r="G17" s="18" t="n">
        <f aca="false">G9+G15</f>
        <v>108948.184</v>
      </c>
      <c r="H17" s="1"/>
      <c r="I17" s="1"/>
    </row>
    <row r="18" customFormat="false" ht="15" hidden="false" customHeight="false" outlineLevel="0" collapsed="false">
      <c r="A18" s="1"/>
      <c r="B18" s="13" t="s">
        <v>206</v>
      </c>
      <c r="C18" s="14"/>
      <c r="D18" s="14"/>
      <c r="E18" s="14"/>
      <c r="F18" s="14"/>
      <c r="G18" s="14"/>
      <c r="H18" s="14"/>
      <c r="I18" s="14"/>
    </row>
    <row r="19" customFormat="false" ht="15" hidden="false" customHeight="false" outlineLevel="0" collapsed="false">
      <c r="A19" s="1"/>
      <c r="B19" s="5" t="s">
        <v>207</v>
      </c>
      <c r="C19" s="8" t="s">
        <v>135</v>
      </c>
      <c r="D19" s="16" t="n">
        <f aca="false">D11+D12+D14</f>
        <v>722305</v>
      </c>
      <c r="E19" s="1"/>
      <c r="F19" s="1"/>
      <c r="G19" s="1"/>
      <c r="H19" s="1"/>
      <c r="I19" s="3" t="s">
        <v>208</v>
      </c>
    </row>
    <row r="20" customFormat="false" ht="15" hidden="false" customHeight="false" outlineLevel="0" collapsed="false">
      <c r="A20" s="1"/>
      <c r="B20" s="5" t="s">
        <v>209</v>
      </c>
      <c r="C20" s="8" t="s">
        <v>121</v>
      </c>
      <c r="D20" s="15" t="n">
        <v>27780.826</v>
      </c>
      <c r="E20" s="1"/>
      <c r="F20" s="1"/>
      <c r="G20" s="1"/>
      <c r="H20" s="1"/>
      <c r="I20" s="3" t="s">
        <v>210</v>
      </c>
    </row>
    <row r="21" customFormat="false" ht="15" hidden="false" customHeight="false" outlineLevel="0" collapsed="false">
      <c r="A21" s="1"/>
      <c r="B21" s="5" t="s">
        <v>211</v>
      </c>
      <c r="C21" s="8" t="s">
        <v>121</v>
      </c>
      <c r="D21" s="16" t="n">
        <f aca="false">D20/'Exhibit 5'!$D$10</f>
        <v>54472.2078431373</v>
      </c>
      <c r="E21" s="1"/>
      <c r="F21" s="1"/>
      <c r="G21" s="1"/>
      <c r="H21" s="1"/>
      <c r="I21" s="3" t="s">
        <v>212</v>
      </c>
    </row>
    <row r="22" customFormat="false" ht="15" hidden="false" customHeight="false" outlineLevel="0" collapsed="false">
      <c r="A22" s="1"/>
      <c r="B22" s="5" t="s">
        <v>213</v>
      </c>
      <c r="C22" s="8" t="s">
        <v>131</v>
      </c>
      <c r="D22" s="19" t="n">
        <f aca="false">D21/G15</f>
        <v>0.864003547412224</v>
      </c>
      <c r="E22" s="1"/>
      <c r="F22" s="1"/>
      <c r="G22" s="1"/>
      <c r="H22" s="1"/>
      <c r="I22" s="1"/>
    </row>
    <row r="23" customFormat="false" ht="15" hidden="false" customHeight="false" outlineLevel="0" collapsed="false">
      <c r="A23" s="1"/>
      <c r="B23" s="5" t="s">
        <v>214</v>
      </c>
      <c r="C23" s="8" t="s">
        <v>131</v>
      </c>
      <c r="D23" s="20" t="n">
        <v>0.567</v>
      </c>
      <c r="E23" s="1"/>
      <c r="F23" s="1"/>
      <c r="G23" s="1"/>
      <c r="H23" s="1"/>
      <c r="I23" s="3" t="s">
        <v>215</v>
      </c>
    </row>
    <row r="24" customFormat="false" ht="15" hidden="false" customHeight="false" outlineLevel="0" collapsed="false">
      <c r="A24" s="1"/>
      <c r="B24" s="5" t="s">
        <v>216</v>
      </c>
      <c r="C24" s="8" t="s">
        <v>131</v>
      </c>
      <c r="D24" s="20" t="n">
        <v>0.117</v>
      </c>
      <c r="E24" s="1"/>
      <c r="F24" s="1"/>
      <c r="G24" s="1"/>
      <c r="H24" s="1"/>
      <c r="I24" s="3" t="s">
        <v>217</v>
      </c>
    </row>
    <row r="25" customFormat="false" ht="15" hidden="false" customHeight="false" outlineLevel="0" collapsed="false">
      <c r="A25" s="1"/>
      <c r="B25" s="5" t="s">
        <v>218</v>
      </c>
      <c r="C25" s="8" t="s">
        <v>131</v>
      </c>
      <c r="D25" s="20" t="n">
        <v>0.298</v>
      </c>
      <c r="E25" s="1"/>
      <c r="F25" s="1"/>
      <c r="G25" s="1"/>
      <c r="H25" s="1"/>
      <c r="I25" s="3" t="s">
        <v>217</v>
      </c>
    </row>
    <row r="26" customFormat="false" ht="15" hidden="false" customHeight="false" outlineLevel="0" collapsed="false">
      <c r="A26" s="1"/>
      <c r="B26" s="5" t="s">
        <v>219</v>
      </c>
      <c r="C26" s="8" t="s">
        <v>131</v>
      </c>
      <c r="D26" s="20" t="n">
        <v>0.584</v>
      </c>
      <c r="E26" s="1"/>
      <c r="F26" s="1"/>
      <c r="G26" s="1"/>
      <c r="H26" s="1"/>
      <c r="I26" s="3" t="s">
        <v>217</v>
      </c>
    </row>
    <row r="27" customFormat="false" ht="15" hidden="false" customHeight="false" outlineLevel="0" collapsed="false">
      <c r="A27" s="1"/>
      <c r="B27" s="5" t="s">
        <v>220</v>
      </c>
      <c r="C27" s="8" t="s">
        <v>131</v>
      </c>
      <c r="D27" s="20" t="n">
        <v>0.064</v>
      </c>
      <c r="E27" s="1"/>
      <c r="F27" s="1"/>
      <c r="G27" s="1"/>
      <c r="H27" s="1"/>
      <c r="I27" s="3" t="s">
        <v>221</v>
      </c>
    </row>
    <row r="28" customFormat="false" ht="15" hidden="false" customHeight="false" outlineLevel="0" collapsed="false">
      <c r="A28" s="1"/>
      <c r="B28" s="5" t="s">
        <v>222</v>
      </c>
      <c r="C28" s="8" t="s">
        <v>131</v>
      </c>
      <c r="D28" s="20" t="n">
        <v>0.07</v>
      </c>
      <c r="E28" s="1"/>
      <c r="F28" s="1"/>
      <c r="G28" s="1"/>
      <c r="H28" s="1"/>
      <c r="I28" s="3" t="s">
        <v>223</v>
      </c>
    </row>
    <row r="29" customFormat="false" ht="15" hidden="false" customHeight="false" outlineLevel="0" collapsed="false">
      <c r="A29" s="1"/>
      <c r="B29" s="12" t="s">
        <v>224</v>
      </c>
      <c r="C29" s="1"/>
      <c r="D29" s="1"/>
      <c r="E29" s="1"/>
      <c r="F29" s="1"/>
      <c r="G29" s="1"/>
      <c r="H29" s="1"/>
      <c r="I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</row>
    <row r="31" customFormat="false" ht="15" hidden="false" customHeight="false" outlineLevel="0" collapsed="false">
      <c r="A31" s="1"/>
      <c r="B31" s="3" t="s">
        <v>225</v>
      </c>
      <c r="C31" s="1"/>
      <c r="D31" s="1"/>
      <c r="E31" s="1"/>
      <c r="F31" s="1"/>
      <c r="G31" s="1"/>
      <c r="H31" s="1"/>
      <c r="I31" s="1"/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IC Simulator · Hollywood Media Portfolio · Advanced · Practice use only&amp;R&amp;8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6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78"/>
  </cols>
  <sheetData>
    <row r="1" customFormat="false" ht="15" hidden="false" customHeight="false" outlineLevel="0" collapsed="false">
      <c r="A1" s="1"/>
      <c r="B1" s="2" t="s">
        <v>226</v>
      </c>
      <c r="C1" s="1"/>
      <c r="D1" s="1"/>
      <c r="E1" s="1"/>
    </row>
    <row r="2" customFormat="false" ht="15" hidden="false" customHeight="false" outlineLevel="0" collapsed="false">
      <c r="A2" s="1"/>
      <c r="B2" s="3" t="s">
        <v>227</v>
      </c>
      <c r="C2" s="1"/>
      <c r="D2" s="1"/>
      <c r="E2" s="1"/>
    </row>
    <row r="3" customFormat="false" ht="15" hidden="false" customHeight="false" outlineLevel="0" collapsed="false">
      <c r="A3" s="1"/>
      <c r="B3" s="1"/>
      <c r="C3" s="1"/>
      <c r="D3" s="1"/>
      <c r="E3" s="1"/>
    </row>
    <row r="4" customFormat="false" ht="15" hidden="false" customHeight="false" outlineLevel="0" collapsed="false">
      <c r="A4" s="1"/>
      <c r="B4" s="10"/>
      <c r="C4" s="10" t="s">
        <v>40</v>
      </c>
      <c r="D4" s="11" t="s">
        <v>228</v>
      </c>
      <c r="E4" s="10" t="s">
        <v>117</v>
      </c>
    </row>
    <row r="5" customFormat="false" ht="15" hidden="false" customHeight="false" outlineLevel="0" collapsed="false">
      <c r="A5" s="1"/>
      <c r="B5" s="12" t="s">
        <v>229</v>
      </c>
      <c r="C5" s="1"/>
      <c r="D5" s="1"/>
      <c r="E5" s="1"/>
    </row>
    <row r="6" customFormat="false" ht="15" hidden="false" customHeight="false" outlineLevel="0" collapsed="false">
      <c r="A6" s="1"/>
      <c r="B6" s="13" t="s">
        <v>230</v>
      </c>
      <c r="C6" s="14"/>
      <c r="D6" s="14"/>
      <c r="E6" s="14"/>
    </row>
    <row r="7" customFormat="false" ht="15" hidden="false" customHeight="false" outlineLevel="0" collapsed="false">
      <c r="A7" s="1"/>
      <c r="B7" s="5" t="s">
        <v>231</v>
      </c>
      <c r="C7" s="8" t="s">
        <v>121</v>
      </c>
      <c r="D7" s="26" t="n">
        <f aca="false">'Exhibit 1'!$I$11</f>
        <v>26591</v>
      </c>
      <c r="E7" s="3" t="s">
        <v>232</v>
      </c>
    </row>
    <row r="8" customFormat="false" ht="15" hidden="false" customHeight="false" outlineLevel="0" collapsed="false">
      <c r="A8" s="1"/>
      <c r="B8" s="5" t="s">
        <v>233</v>
      </c>
      <c r="C8" s="8" t="s">
        <v>121</v>
      </c>
      <c r="D8" s="26" t="n">
        <f aca="false">'Exhibit 1'!$H$19</f>
        <v>63046.278</v>
      </c>
      <c r="E8" s="3" t="s">
        <v>232</v>
      </c>
    </row>
    <row r="9" customFormat="false" ht="15" hidden="false" customHeight="false" outlineLevel="0" collapsed="false">
      <c r="A9" s="1"/>
      <c r="B9" s="5" t="s">
        <v>234</v>
      </c>
      <c r="C9" s="8" t="s">
        <v>121</v>
      </c>
      <c r="D9" s="15" t="n">
        <v>123089</v>
      </c>
      <c r="E9" s="3" t="s">
        <v>235</v>
      </c>
    </row>
    <row r="10" customFormat="false" ht="15" hidden="false" customHeight="false" outlineLevel="0" collapsed="false">
      <c r="A10" s="1"/>
      <c r="B10" s="5" t="s">
        <v>236</v>
      </c>
      <c r="C10" s="8" t="s">
        <v>121</v>
      </c>
      <c r="D10" s="15" t="n">
        <v>82621</v>
      </c>
      <c r="E10" s="3" t="s">
        <v>237</v>
      </c>
    </row>
    <row r="11" customFormat="false" ht="15" hidden="false" customHeight="false" outlineLevel="0" collapsed="false">
      <c r="A11" s="1"/>
      <c r="B11" s="5" t="s">
        <v>238</v>
      </c>
      <c r="C11" s="8" t="s">
        <v>131</v>
      </c>
      <c r="D11" s="19" t="n">
        <f aca="false">D10/D9</f>
        <v>0.671229760579743</v>
      </c>
      <c r="E11" s="3" t="s">
        <v>239</v>
      </c>
    </row>
    <row r="12" customFormat="false" ht="15" hidden="false" customHeight="false" outlineLevel="0" collapsed="false">
      <c r="A12" s="1"/>
      <c r="B12" s="5" t="s">
        <v>240</v>
      </c>
      <c r="C12" s="8" t="s">
        <v>121</v>
      </c>
      <c r="D12" s="16" t="n">
        <f aca="false">D8*D11</f>
        <v>42318.5380873839</v>
      </c>
      <c r="E12" s="1"/>
    </row>
    <row r="13" customFormat="false" ht="15" hidden="false" customHeight="false" outlineLevel="0" collapsed="false">
      <c r="A13" s="1"/>
      <c r="B13" s="5" t="s">
        <v>241</v>
      </c>
      <c r="C13" s="8" t="s">
        <v>121</v>
      </c>
      <c r="D13" s="15" t="n">
        <v>0</v>
      </c>
      <c r="E13" s="3" t="s">
        <v>242</v>
      </c>
    </row>
    <row r="14" customFormat="false" ht="15" hidden="false" customHeight="false" outlineLevel="0" collapsed="false">
      <c r="A14" s="1"/>
      <c r="B14" s="17" t="s">
        <v>243</v>
      </c>
      <c r="C14" s="8" t="s">
        <v>121</v>
      </c>
      <c r="D14" s="18" t="n">
        <f aca="false">D7+D12+D13</f>
        <v>68909.5380873839</v>
      </c>
      <c r="E14" s="1"/>
    </row>
    <row r="15" customFormat="false" ht="15" hidden="false" customHeight="false" outlineLevel="0" collapsed="false">
      <c r="A15" s="1"/>
      <c r="B15" s="5" t="s">
        <v>244</v>
      </c>
      <c r="C15" s="8" t="s">
        <v>135</v>
      </c>
      <c r="D15" s="26" t="n">
        <f aca="false">'Exhibit 3'!$D$17</f>
        <v>2172133</v>
      </c>
      <c r="E15" s="1"/>
    </row>
    <row r="16" customFormat="false" ht="15" hidden="false" customHeight="false" outlineLevel="0" collapsed="false">
      <c r="A16" s="1"/>
      <c r="B16" s="5" t="s">
        <v>245</v>
      </c>
      <c r="C16" s="8" t="s">
        <v>147</v>
      </c>
      <c r="D16" s="21" t="n">
        <v>0.25</v>
      </c>
      <c r="E16" s="3" t="s">
        <v>246</v>
      </c>
    </row>
    <row r="17" customFormat="false" ht="15" hidden="false" customHeight="false" outlineLevel="0" collapsed="false">
      <c r="A17" s="1"/>
      <c r="B17" s="5" t="s">
        <v>247</v>
      </c>
      <c r="C17" s="8" t="s">
        <v>121</v>
      </c>
      <c r="D17" s="16" t="n">
        <f aca="false">D16*D15/1000</f>
        <v>543.03325</v>
      </c>
      <c r="E17" s="1"/>
    </row>
    <row r="18" customFormat="false" ht="15" hidden="false" customHeight="false" outlineLevel="0" collapsed="false">
      <c r="A18" s="1"/>
      <c r="B18" s="5" t="s">
        <v>248</v>
      </c>
      <c r="C18" s="8" t="s">
        <v>147</v>
      </c>
      <c r="D18" s="21" t="n">
        <v>7.04</v>
      </c>
      <c r="E18" s="3" t="s">
        <v>249</v>
      </c>
    </row>
    <row r="19" customFormat="false" ht="15" hidden="false" customHeight="false" outlineLevel="0" collapsed="false">
      <c r="A19" s="1"/>
      <c r="B19" s="5" t="s">
        <v>250</v>
      </c>
      <c r="C19" s="8" t="s">
        <v>135</v>
      </c>
      <c r="D19" s="16" t="n">
        <f aca="false">'Exhibit 1'!$H$17*'Exhibit 1'!$H$18</f>
        <v>852236</v>
      </c>
      <c r="E19" s="1"/>
    </row>
    <row r="20" customFormat="false" ht="15" hidden="false" customHeight="false" outlineLevel="0" collapsed="false">
      <c r="A20" s="1"/>
      <c r="B20" s="5" t="s">
        <v>251</v>
      </c>
      <c r="C20" s="8" t="s">
        <v>121</v>
      </c>
      <c r="D20" s="16" t="n">
        <f aca="false">D18*D19/1000</f>
        <v>5999.74144</v>
      </c>
      <c r="E20" s="1"/>
    </row>
    <row r="21" customFormat="false" ht="15" hidden="false" customHeight="false" outlineLevel="0" collapsed="false">
      <c r="A21" s="1"/>
      <c r="B21" s="17" t="s">
        <v>252</v>
      </c>
      <c r="C21" s="8" t="s">
        <v>121</v>
      </c>
      <c r="D21" s="18" t="n">
        <f aca="false">D14-D17-D20</f>
        <v>62366.7633973839</v>
      </c>
      <c r="E21" s="1"/>
    </row>
    <row r="22" customFormat="false" ht="15" hidden="false" customHeight="false" outlineLevel="0" collapsed="false">
      <c r="A22" s="1"/>
      <c r="B22" s="13" t="s">
        <v>253</v>
      </c>
      <c r="C22" s="14"/>
      <c r="D22" s="14"/>
      <c r="E22" s="14"/>
    </row>
    <row r="23" customFormat="false" ht="15" hidden="false" customHeight="false" outlineLevel="0" collapsed="false">
      <c r="A23" s="1"/>
      <c r="B23" s="5" t="s">
        <v>254</v>
      </c>
      <c r="C23" s="8" t="s">
        <v>121</v>
      </c>
      <c r="D23" s="15" t="n">
        <v>99600</v>
      </c>
      <c r="E23" s="3" t="s">
        <v>255</v>
      </c>
    </row>
    <row r="24" customFormat="false" ht="15" hidden="false" customHeight="false" outlineLevel="0" collapsed="false">
      <c r="A24" s="1"/>
      <c r="B24" s="5" t="s">
        <v>256</v>
      </c>
      <c r="C24" s="8" t="s">
        <v>121</v>
      </c>
      <c r="D24" s="15" t="n">
        <v>68500</v>
      </c>
      <c r="E24" s="3" t="s">
        <v>257</v>
      </c>
    </row>
    <row r="25" customFormat="false" ht="15" hidden="false" customHeight="false" outlineLevel="0" collapsed="false">
      <c r="A25" s="1"/>
      <c r="B25" s="5" t="s">
        <v>258</v>
      </c>
      <c r="C25" s="8" t="s">
        <v>121</v>
      </c>
      <c r="D25" s="15" t="n">
        <v>72600</v>
      </c>
      <c r="E25" s="3" t="s">
        <v>259</v>
      </c>
    </row>
    <row r="26" customFormat="false" ht="15" hidden="false" customHeight="false" outlineLevel="0" collapsed="false">
      <c r="A26" s="1"/>
      <c r="B26" s="5" t="s">
        <v>260</v>
      </c>
      <c r="C26" s="8" t="s">
        <v>121</v>
      </c>
      <c r="D26" s="15" t="n">
        <v>75000</v>
      </c>
      <c r="E26" s="3" t="s">
        <v>261</v>
      </c>
    </row>
    <row r="27" customFormat="false" ht="15" hidden="false" customHeight="false" outlineLevel="0" collapsed="false">
      <c r="A27" s="1"/>
      <c r="B27" s="5" t="s">
        <v>262</v>
      </c>
      <c r="C27" s="8" t="s">
        <v>121</v>
      </c>
      <c r="D27" s="15" t="n">
        <v>75000</v>
      </c>
      <c r="E27" s="3" t="s">
        <v>263</v>
      </c>
    </row>
    <row r="28" customFormat="false" ht="15" hidden="false" customHeight="false" outlineLevel="0" collapsed="false">
      <c r="A28" s="1"/>
      <c r="B28" s="5" t="s">
        <v>264</v>
      </c>
      <c r="C28" s="8" t="s">
        <v>131</v>
      </c>
      <c r="D28" s="20" t="n">
        <v>0.08</v>
      </c>
      <c r="E28" s="3" t="s">
        <v>265</v>
      </c>
    </row>
    <row r="29" customFormat="false" ht="15" hidden="false" customHeight="false" outlineLevel="0" collapsed="false">
      <c r="A29" s="1"/>
      <c r="B29" s="5" t="s">
        <v>266</v>
      </c>
      <c r="C29" s="8" t="s">
        <v>121</v>
      </c>
      <c r="D29" s="15" t="n">
        <v>938300</v>
      </c>
      <c r="E29" s="3" t="s">
        <v>267</v>
      </c>
    </row>
    <row r="30" customFormat="false" ht="15" hidden="false" customHeight="false" outlineLevel="0" collapsed="false">
      <c r="A30" s="1"/>
      <c r="B30" s="5" t="s">
        <v>268</v>
      </c>
      <c r="C30" s="8" t="s">
        <v>131</v>
      </c>
      <c r="D30" s="20" t="n">
        <v>0.578</v>
      </c>
      <c r="E30" s="3" t="s">
        <v>269</v>
      </c>
    </row>
    <row r="31" customFormat="false" ht="15" hidden="false" customHeight="false" outlineLevel="0" collapsed="false">
      <c r="A31" s="1"/>
      <c r="B31" s="5" t="s">
        <v>270</v>
      </c>
      <c r="C31" s="8" t="s">
        <v>121</v>
      </c>
      <c r="D31" s="16" t="n">
        <f aca="false">'Exhibit 5'!$D$7/D30</f>
        <v>1903114.18685121</v>
      </c>
      <c r="E31" s="3" t="s">
        <v>271</v>
      </c>
    </row>
    <row r="32" customFormat="false" ht="15" hidden="false" customHeight="false" outlineLevel="0" collapsed="false">
      <c r="A32" s="1"/>
      <c r="B32" s="5" t="s">
        <v>272</v>
      </c>
      <c r="C32" s="8" t="s">
        <v>121</v>
      </c>
      <c r="D32" s="15" t="n">
        <v>1650000</v>
      </c>
      <c r="E32" s="3" t="s">
        <v>273</v>
      </c>
    </row>
    <row r="33" customFormat="false" ht="15" hidden="false" customHeight="false" outlineLevel="0" collapsed="false">
      <c r="A33" s="1"/>
      <c r="B33" s="5" t="s">
        <v>274</v>
      </c>
      <c r="C33" s="8" t="s">
        <v>131</v>
      </c>
      <c r="D33" s="20" t="n">
        <v>0.91</v>
      </c>
      <c r="E33" s="3" t="s">
        <v>275</v>
      </c>
    </row>
    <row r="34" customFormat="false" ht="15" hidden="false" customHeight="false" outlineLevel="0" collapsed="false">
      <c r="A34" s="1"/>
      <c r="B34" s="5" t="s">
        <v>276</v>
      </c>
      <c r="C34" s="8" t="s">
        <v>131</v>
      </c>
      <c r="D34" s="20" t="n">
        <v>0.9</v>
      </c>
      <c r="E34" s="1"/>
    </row>
    <row r="35" customFormat="false" ht="15" hidden="false" customHeight="false" outlineLevel="0" collapsed="false">
      <c r="A35" s="1"/>
      <c r="B35" s="5" t="s">
        <v>277</v>
      </c>
      <c r="C35" s="8" t="s">
        <v>131</v>
      </c>
      <c r="D35" s="20" t="n">
        <v>0.927</v>
      </c>
      <c r="E35" s="1"/>
    </row>
    <row r="36" customFormat="false" ht="15" hidden="false" customHeight="false" outlineLevel="0" collapsed="false">
      <c r="A36" s="1"/>
      <c r="B36" s="1"/>
      <c r="C36" s="1"/>
      <c r="D36" s="1"/>
      <c r="E36" s="1"/>
    </row>
    <row r="37" customFormat="false" ht="15" hidden="false" customHeight="false" outlineLevel="0" collapsed="false">
      <c r="A37" s="1"/>
      <c r="B37" s="3" t="s">
        <v>278</v>
      </c>
      <c r="C37" s="1"/>
      <c r="D37" s="1"/>
      <c r="E37" s="1"/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IC Simulator · Hollywood Media Portfolio · Advanced · Practice use only&amp;R&amp;8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6"/>
    <col collapsed="false" customWidth="true" hidden="false" outlineLevel="0" max="3" min="3" style="0" width="10"/>
    <col collapsed="false" customWidth="true" hidden="false" outlineLevel="0" max="4" min="4" style="0" width="16"/>
    <col collapsed="false" customWidth="true" hidden="false" outlineLevel="0" max="5" min="5" style="0" width="80"/>
  </cols>
  <sheetData>
    <row r="1" customFormat="false" ht="15" hidden="false" customHeight="false" outlineLevel="0" collapsed="false">
      <c r="A1" s="1"/>
      <c r="B1" s="2" t="s">
        <v>279</v>
      </c>
      <c r="C1" s="1"/>
      <c r="D1" s="1"/>
      <c r="E1" s="1"/>
    </row>
    <row r="2" customFormat="false" ht="15" hidden="false" customHeight="false" outlineLevel="0" collapsed="false">
      <c r="A2" s="1"/>
      <c r="B2" s="3" t="s">
        <v>280</v>
      </c>
      <c r="C2" s="1"/>
      <c r="D2" s="1"/>
      <c r="E2" s="1"/>
    </row>
    <row r="3" customFormat="false" ht="15" hidden="false" customHeight="false" outlineLevel="0" collapsed="false">
      <c r="A3" s="1"/>
      <c r="B3" s="1"/>
      <c r="C3" s="1"/>
      <c r="D3" s="1"/>
      <c r="E3" s="1"/>
    </row>
    <row r="4" customFormat="false" ht="15" hidden="false" customHeight="false" outlineLevel="0" collapsed="false">
      <c r="A4" s="1"/>
      <c r="B4" s="10"/>
      <c r="C4" s="10" t="s">
        <v>40</v>
      </c>
      <c r="D4" s="11" t="s">
        <v>228</v>
      </c>
      <c r="E4" s="10" t="s">
        <v>117</v>
      </c>
    </row>
    <row r="5" customFormat="false" ht="15" hidden="false" customHeight="false" outlineLevel="0" collapsed="false">
      <c r="A5" s="1"/>
      <c r="B5" s="12" t="s">
        <v>281</v>
      </c>
      <c r="C5" s="1"/>
      <c r="D5" s="1"/>
      <c r="E5" s="1"/>
    </row>
    <row r="6" customFormat="false" ht="15" hidden="false" customHeight="false" outlineLevel="0" collapsed="false">
      <c r="A6" s="1"/>
      <c r="B6" s="13" t="s">
        <v>282</v>
      </c>
      <c r="C6" s="14"/>
      <c r="D6" s="14"/>
      <c r="E6" s="14"/>
    </row>
    <row r="7" customFormat="false" ht="15" hidden="false" customHeight="false" outlineLevel="0" collapsed="false">
      <c r="A7" s="1"/>
      <c r="B7" s="5" t="s">
        <v>283</v>
      </c>
      <c r="C7" s="8" t="s">
        <v>121</v>
      </c>
      <c r="D7" s="15" t="n">
        <v>1100000</v>
      </c>
      <c r="E7" s="3" t="s">
        <v>284</v>
      </c>
    </row>
    <row r="8" customFormat="false" ht="15" hidden="false" customHeight="false" outlineLevel="0" collapsed="false">
      <c r="A8" s="1"/>
      <c r="B8" s="5" t="s">
        <v>285</v>
      </c>
      <c r="C8" s="8" t="s">
        <v>121</v>
      </c>
      <c r="D8" s="15" t="n">
        <v>30233</v>
      </c>
      <c r="E8" s="3" t="s">
        <v>286</v>
      </c>
    </row>
    <row r="9" customFormat="false" ht="15" hidden="false" customHeight="false" outlineLevel="0" collapsed="false">
      <c r="A9" s="1"/>
      <c r="B9" s="17" t="s">
        <v>287</v>
      </c>
      <c r="C9" s="8" t="s">
        <v>121</v>
      </c>
      <c r="D9" s="18" t="n">
        <f aca="false">D7-D8</f>
        <v>1069767</v>
      </c>
      <c r="E9" s="1"/>
    </row>
    <row r="10" customFormat="false" ht="15" hidden="false" customHeight="false" outlineLevel="0" collapsed="false">
      <c r="A10" s="1"/>
      <c r="B10" s="5" t="s">
        <v>288</v>
      </c>
      <c r="C10" s="8" t="s">
        <v>131</v>
      </c>
      <c r="D10" s="20" t="n">
        <v>0.51</v>
      </c>
      <c r="E10" s="3" t="s">
        <v>289</v>
      </c>
    </row>
    <row r="11" customFormat="false" ht="15" hidden="false" customHeight="false" outlineLevel="0" collapsed="false">
      <c r="A11" s="1"/>
      <c r="B11" s="5" t="s">
        <v>290</v>
      </c>
      <c r="C11" s="8" t="s">
        <v>131</v>
      </c>
      <c r="D11" s="19" t="n">
        <f aca="false">1-D10</f>
        <v>0.49</v>
      </c>
      <c r="E11" s="3" t="s">
        <v>291</v>
      </c>
    </row>
    <row r="12" customFormat="false" ht="15" hidden="false" customHeight="false" outlineLevel="0" collapsed="false">
      <c r="A12" s="1"/>
      <c r="B12" s="5" t="s">
        <v>292</v>
      </c>
      <c r="C12" s="8" t="s">
        <v>121</v>
      </c>
      <c r="D12" s="15" t="n">
        <v>561000</v>
      </c>
      <c r="E12" s="3" t="s">
        <v>293</v>
      </c>
    </row>
    <row r="13" customFormat="false" ht="15" hidden="false" customHeight="false" outlineLevel="0" collapsed="false">
      <c r="A13" s="1"/>
      <c r="B13" s="5" t="s">
        <v>294</v>
      </c>
      <c r="C13" s="8" t="s">
        <v>131</v>
      </c>
      <c r="D13" s="27" t="n">
        <v>0.011</v>
      </c>
      <c r="E13" s="3" t="s">
        <v>295</v>
      </c>
    </row>
    <row r="14" customFormat="false" ht="15" hidden="false" customHeight="false" outlineLevel="0" collapsed="false">
      <c r="A14" s="1"/>
      <c r="B14" s="5" t="s">
        <v>296</v>
      </c>
      <c r="C14" s="8" t="s">
        <v>131</v>
      </c>
      <c r="D14" s="27" t="n">
        <v>0.035</v>
      </c>
      <c r="E14" s="3" t="s">
        <v>297</v>
      </c>
    </row>
    <row r="15" customFormat="false" ht="15" hidden="false" customHeight="false" outlineLevel="0" collapsed="false">
      <c r="A15" s="1"/>
      <c r="B15" s="5" t="s">
        <v>298</v>
      </c>
      <c r="C15" s="8" t="s">
        <v>121</v>
      </c>
      <c r="D15" s="15" t="n">
        <v>20000</v>
      </c>
      <c r="E15" s="3" t="s">
        <v>299</v>
      </c>
    </row>
    <row r="16" customFormat="false" ht="15" hidden="false" customHeight="false" outlineLevel="0" collapsed="false">
      <c r="A16" s="1"/>
      <c r="B16" s="5" t="s">
        <v>300</v>
      </c>
      <c r="C16" s="8" t="s">
        <v>110</v>
      </c>
      <c r="D16" s="9" t="n">
        <v>46700</v>
      </c>
      <c r="E16" s="3" t="s">
        <v>301</v>
      </c>
    </row>
    <row r="17" customFormat="false" ht="15" hidden="false" customHeight="false" outlineLevel="0" collapsed="false">
      <c r="A17" s="1"/>
      <c r="B17" s="13" t="s">
        <v>302</v>
      </c>
      <c r="C17" s="14"/>
      <c r="D17" s="14"/>
      <c r="E17" s="14"/>
    </row>
    <row r="18" customFormat="false" ht="15" hidden="false" customHeight="false" outlineLevel="0" collapsed="false">
      <c r="A18" s="1"/>
      <c r="B18" s="5" t="s">
        <v>303</v>
      </c>
      <c r="C18" s="8" t="s">
        <v>121</v>
      </c>
      <c r="D18" s="15" t="n">
        <v>351186</v>
      </c>
      <c r="E18" s="3" t="s">
        <v>304</v>
      </c>
    </row>
    <row r="19" customFormat="false" ht="15" hidden="false" customHeight="false" outlineLevel="0" collapsed="false">
      <c r="A19" s="1"/>
      <c r="B19" s="5" t="s">
        <v>305</v>
      </c>
      <c r="C19" s="8" t="s">
        <v>121</v>
      </c>
      <c r="D19" s="15" t="n">
        <v>180000</v>
      </c>
      <c r="E19" s="3" t="s">
        <v>306</v>
      </c>
    </row>
    <row r="20" customFormat="false" ht="15" hidden="false" customHeight="false" outlineLevel="0" collapsed="false">
      <c r="A20" s="1"/>
      <c r="B20" s="5" t="s">
        <v>307</v>
      </c>
      <c r="C20" s="8" t="s">
        <v>121</v>
      </c>
      <c r="D20" s="15" t="n">
        <v>1100000</v>
      </c>
      <c r="E20" s="3" t="s">
        <v>308</v>
      </c>
    </row>
    <row r="21" customFormat="false" ht="15" hidden="false" customHeight="false" outlineLevel="0" collapsed="false">
      <c r="A21" s="1"/>
      <c r="B21" s="13" t="s">
        <v>309</v>
      </c>
      <c r="C21" s="14"/>
      <c r="D21" s="14"/>
      <c r="E21" s="14"/>
    </row>
    <row r="22" customFormat="false" ht="15" hidden="false" customHeight="false" outlineLevel="0" collapsed="false">
      <c r="A22" s="1"/>
      <c r="B22" s="5" t="s">
        <v>310</v>
      </c>
      <c r="C22" s="8" t="s">
        <v>121</v>
      </c>
      <c r="D22" s="15" t="n">
        <v>1100000</v>
      </c>
      <c r="E22" s="3" t="s">
        <v>311</v>
      </c>
    </row>
    <row r="23" customFormat="false" ht="15" hidden="false" customHeight="false" outlineLevel="0" collapsed="false">
      <c r="A23" s="1"/>
      <c r="B23" s="5" t="s">
        <v>312</v>
      </c>
      <c r="C23" s="8" t="s">
        <v>131</v>
      </c>
      <c r="D23" s="27" t="n">
        <v>0.0325</v>
      </c>
      <c r="E23" s="3" t="s">
        <v>60</v>
      </c>
    </row>
    <row r="24" customFormat="false" ht="15" hidden="false" customHeight="false" outlineLevel="0" collapsed="false">
      <c r="A24" s="1"/>
      <c r="B24" s="5" t="s">
        <v>313</v>
      </c>
      <c r="C24" s="8" t="s">
        <v>131</v>
      </c>
      <c r="D24" s="27" t="n">
        <v>0.02</v>
      </c>
      <c r="E24" s="3" t="s">
        <v>60</v>
      </c>
    </row>
    <row r="25" customFormat="false" ht="15" hidden="false" customHeight="false" outlineLevel="0" collapsed="false">
      <c r="A25" s="1"/>
      <c r="B25" s="5" t="s">
        <v>314</v>
      </c>
      <c r="C25" s="8" t="s">
        <v>131</v>
      </c>
      <c r="D25" s="27" t="n">
        <v>0.01</v>
      </c>
      <c r="E25" s="3" t="s">
        <v>315</v>
      </c>
    </row>
    <row r="26" customFormat="false" ht="15" hidden="false" customHeight="false" outlineLevel="0" collapsed="false">
      <c r="A26" s="1"/>
      <c r="B26" s="5" t="s">
        <v>316</v>
      </c>
      <c r="C26" s="8" t="s">
        <v>131</v>
      </c>
      <c r="D26" s="27" t="n">
        <v>0.0025</v>
      </c>
      <c r="E26" s="3" t="s">
        <v>60</v>
      </c>
    </row>
    <row r="27" customFormat="false" ht="15" hidden="false" customHeight="false" outlineLevel="0" collapsed="false">
      <c r="A27" s="1"/>
      <c r="B27" s="5" t="s">
        <v>317</v>
      </c>
      <c r="C27" s="8" t="s">
        <v>131</v>
      </c>
      <c r="D27" s="27" t="n">
        <v>0.05</v>
      </c>
      <c r="E27" s="3" t="s">
        <v>60</v>
      </c>
    </row>
    <row r="28" customFormat="false" ht="15" hidden="false" customHeight="false" outlineLevel="0" collapsed="false">
      <c r="A28" s="1"/>
      <c r="B28" s="5" t="s">
        <v>318</v>
      </c>
      <c r="C28" s="8" t="s">
        <v>131</v>
      </c>
      <c r="D28" s="27" t="n">
        <v>0.0025</v>
      </c>
      <c r="E28" s="3" t="s">
        <v>60</v>
      </c>
    </row>
    <row r="29" customFormat="false" ht="15" hidden="false" customHeight="false" outlineLevel="0" collapsed="false">
      <c r="A29" s="1"/>
      <c r="B29" s="5" t="s">
        <v>319</v>
      </c>
      <c r="C29" s="8" t="s">
        <v>131</v>
      </c>
      <c r="D29" s="20" t="n">
        <v>0.07</v>
      </c>
      <c r="E29" s="3" t="s">
        <v>320</v>
      </c>
    </row>
    <row r="30" customFormat="false" ht="15" hidden="false" customHeight="false" outlineLevel="0" collapsed="false">
      <c r="A30" s="1"/>
      <c r="B30" s="5" t="s">
        <v>321</v>
      </c>
      <c r="C30" s="8" t="s">
        <v>131</v>
      </c>
      <c r="D30" s="20" t="n">
        <v>0.08</v>
      </c>
      <c r="E30" s="3" t="s">
        <v>60</v>
      </c>
    </row>
    <row r="31" customFormat="false" ht="15" hidden="false" customHeight="false" outlineLevel="0" collapsed="false">
      <c r="A31" s="1"/>
      <c r="B31" s="5" t="s">
        <v>322</v>
      </c>
      <c r="C31" s="8" t="s">
        <v>121</v>
      </c>
      <c r="D31" s="15" t="n">
        <v>10000</v>
      </c>
      <c r="E31" s="3" t="s">
        <v>60</v>
      </c>
    </row>
    <row r="32" customFormat="false" ht="15" hidden="false" customHeight="false" outlineLevel="0" collapsed="false">
      <c r="A32" s="1"/>
      <c r="B32" s="5" t="s">
        <v>323</v>
      </c>
      <c r="C32" s="8" t="s">
        <v>131</v>
      </c>
      <c r="D32" s="20" t="n">
        <v>1.1</v>
      </c>
      <c r="E32" s="3" t="s">
        <v>60</v>
      </c>
    </row>
    <row r="33" customFormat="false" ht="15" hidden="false" customHeight="false" outlineLevel="0" collapsed="false">
      <c r="A33" s="1"/>
      <c r="B33" s="5" t="s">
        <v>324</v>
      </c>
      <c r="C33" s="8" t="s">
        <v>325</v>
      </c>
      <c r="D33" s="15" t="n">
        <v>12</v>
      </c>
      <c r="E33" s="3" t="s">
        <v>60</v>
      </c>
    </row>
    <row r="34" customFormat="false" ht="15" hidden="false" customHeight="false" outlineLevel="0" collapsed="false">
      <c r="A34" s="1"/>
      <c r="B34" s="5" t="s">
        <v>326</v>
      </c>
      <c r="C34" s="8" t="s">
        <v>327</v>
      </c>
      <c r="D34" s="15" t="n">
        <v>120</v>
      </c>
      <c r="E34" s="3" t="s">
        <v>60</v>
      </c>
    </row>
    <row r="35" customFormat="false" ht="15" hidden="false" customHeight="false" outlineLevel="0" collapsed="false">
      <c r="A35" s="1"/>
      <c r="B35" s="5" t="s">
        <v>328</v>
      </c>
      <c r="C35" s="8" t="s">
        <v>147</v>
      </c>
      <c r="D35" s="28" t="n">
        <f aca="false">D22*1000/'Exhibit 3'!$D$17</f>
        <v>506.414662453911</v>
      </c>
      <c r="E35" s="1"/>
    </row>
    <row r="36" customFormat="false" ht="15" hidden="false" customHeight="false" outlineLevel="0" collapsed="false">
      <c r="A36" s="1"/>
      <c r="B36" s="13" t="s">
        <v>329</v>
      </c>
      <c r="C36" s="14"/>
      <c r="D36" s="14"/>
      <c r="E36" s="14"/>
    </row>
    <row r="37" customFormat="false" ht="15" hidden="false" customHeight="false" outlineLevel="0" collapsed="false">
      <c r="A37" s="1"/>
      <c r="B37" s="5" t="s">
        <v>330</v>
      </c>
      <c r="C37" s="8" t="s">
        <v>121</v>
      </c>
      <c r="D37" s="16" t="n">
        <f aca="false">D22</f>
        <v>1100000</v>
      </c>
      <c r="E37" s="1"/>
    </row>
    <row r="38" customFormat="false" ht="15" hidden="false" customHeight="false" outlineLevel="0" collapsed="false">
      <c r="A38" s="1"/>
      <c r="B38" s="5" t="s">
        <v>331</v>
      </c>
      <c r="C38" s="8" t="s">
        <v>121</v>
      </c>
      <c r="D38" s="16" t="n">
        <f aca="false">D15</f>
        <v>20000</v>
      </c>
      <c r="E38" s="3" t="s">
        <v>332</v>
      </c>
    </row>
    <row r="39" customFormat="false" ht="15" hidden="false" customHeight="false" outlineLevel="0" collapsed="false">
      <c r="A39" s="1"/>
      <c r="B39" s="5" t="s">
        <v>333</v>
      </c>
      <c r="C39" s="8" t="s">
        <v>121</v>
      </c>
      <c r="D39" s="16" t="n">
        <f aca="false">D46-D37-D38</f>
        <v>21500</v>
      </c>
      <c r="E39" s="1"/>
    </row>
    <row r="40" customFormat="false" ht="15" hidden="false" customHeight="false" outlineLevel="0" collapsed="false">
      <c r="A40" s="1"/>
      <c r="B40" s="17" t="s">
        <v>334</v>
      </c>
      <c r="C40" s="8" t="s">
        <v>121</v>
      </c>
      <c r="D40" s="18" t="n">
        <f aca="false">D37+D38+D39</f>
        <v>1141500</v>
      </c>
      <c r="E40" s="1"/>
    </row>
    <row r="41" customFormat="false" ht="15" hidden="false" customHeight="false" outlineLevel="0" collapsed="false">
      <c r="A41" s="1"/>
      <c r="B41" s="5" t="s">
        <v>335</v>
      </c>
      <c r="C41" s="8" t="s">
        <v>121</v>
      </c>
      <c r="D41" s="16" t="n">
        <f aca="false">D7</f>
        <v>1100000</v>
      </c>
      <c r="E41" s="3" t="s">
        <v>336</v>
      </c>
    </row>
    <row r="42" customFormat="false" ht="15" hidden="false" customHeight="false" outlineLevel="0" collapsed="false">
      <c r="A42" s="1"/>
      <c r="B42" s="5" t="s">
        <v>337</v>
      </c>
      <c r="C42" s="8" t="s">
        <v>121</v>
      </c>
      <c r="D42" s="15" t="n">
        <v>20000</v>
      </c>
      <c r="E42" s="3" t="s">
        <v>311</v>
      </c>
    </row>
    <row r="43" customFormat="false" ht="15" hidden="false" customHeight="false" outlineLevel="0" collapsed="false">
      <c r="A43" s="1"/>
      <c r="B43" s="5" t="s">
        <v>338</v>
      </c>
      <c r="C43" s="8" t="s">
        <v>121</v>
      </c>
      <c r="D43" s="16" t="n">
        <f aca="false">D22*D25</f>
        <v>11000</v>
      </c>
      <c r="E43" s="1"/>
    </row>
    <row r="44" customFormat="false" ht="15" hidden="false" customHeight="false" outlineLevel="0" collapsed="false">
      <c r="A44" s="1"/>
      <c r="B44" s="5" t="s">
        <v>339</v>
      </c>
      <c r="C44" s="8" t="s">
        <v>121</v>
      </c>
      <c r="D44" s="15" t="n">
        <v>6500</v>
      </c>
      <c r="E44" s="3" t="s">
        <v>340</v>
      </c>
    </row>
    <row r="45" customFormat="false" ht="15" hidden="false" customHeight="false" outlineLevel="0" collapsed="false">
      <c r="A45" s="1"/>
      <c r="B45" s="5" t="s">
        <v>341</v>
      </c>
      <c r="C45" s="8" t="s">
        <v>121</v>
      </c>
      <c r="D45" s="15" t="n">
        <v>4000</v>
      </c>
      <c r="E45" s="3" t="s">
        <v>342</v>
      </c>
    </row>
    <row r="46" customFormat="false" ht="15" hidden="false" customHeight="false" outlineLevel="0" collapsed="false">
      <c r="A46" s="1"/>
      <c r="B46" s="17" t="s">
        <v>343</v>
      </c>
      <c r="C46" s="8" t="s">
        <v>121</v>
      </c>
      <c r="D46" s="18" t="n">
        <f aca="false">D41+D42+D43+D44+D45</f>
        <v>1141500</v>
      </c>
      <c r="E46" s="1"/>
    </row>
    <row r="47" customFormat="false" ht="15" hidden="false" customHeight="false" outlineLevel="0" collapsed="false">
      <c r="A47" s="1"/>
      <c r="B47" s="1"/>
      <c r="C47" s="1"/>
      <c r="D47" s="1"/>
      <c r="E47" s="1"/>
    </row>
    <row r="48" customFormat="false" ht="15" hidden="false" customHeight="false" outlineLevel="0" collapsed="false">
      <c r="A48" s="1"/>
      <c r="B48" s="3" t="s">
        <v>344</v>
      </c>
      <c r="C48" s="1"/>
      <c r="D48" s="1"/>
      <c r="E48" s="1"/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IC Simulator · Hollywood Media Portfolio · Advanced · Practice use only&amp;R&amp;8 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2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5" min="5" style="0" width="84"/>
  </cols>
  <sheetData>
    <row r="1" customFormat="false" ht="15" hidden="false" customHeight="false" outlineLevel="0" collapsed="false">
      <c r="A1" s="1"/>
      <c r="B1" s="2" t="s">
        <v>345</v>
      </c>
      <c r="C1" s="1"/>
      <c r="D1" s="1"/>
      <c r="E1" s="1"/>
    </row>
    <row r="2" customFormat="false" ht="15" hidden="false" customHeight="false" outlineLevel="0" collapsed="false">
      <c r="A2" s="1"/>
      <c r="B2" s="3" t="s">
        <v>346</v>
      </c>
      <c r="C2" s="1"/>
      <c r="D2" s="1"/>
      <c r="E2" s="1"/>
    </row>
    <row r="3" customFormat="false" ht="15" hidden="false" customHeight="false" outlineLevel="0" collapsed="false">
      <c r="A3" s="1"/>
      <c r="B3" s="1"/>
      <c r="C3" s="1"/>
      <c r="D3" s="1"/>
      <c r="E3" s="1"/>
    </row>
    <row r="4" customFormat="false" ht="15" hidden="false" customHeight="false" outlineLevel="0" collapsed="false">
      <c r="A4" s="1"/>
      <c r="B4" s="10"/>
      <c r="C4" s="10" t="s">
        <v>40</v>
      </c>
      <c r="D4" s="11" t="s">
        <v>228</v>
      </c>
      <c r="E4" s="10" t="s">
        <v>117</v>
      </c>
    </row>
    <row r="5" customFormat="false" ht="15" hidden="false" customHeight="false" outlineLevel="0" collapsed="false">
      <c r="A5" s="1"/>
      <c r="B5" s="12" t="s">
        <v>347</v>
      </c>
      <c r="C5" s="1"/>
      <c r="D5" s="1"/>
      <c r="E5" s="1"/>
    </row>
    <row r="6" customFormat="false" ht="15" hidden="false" customHeight="false" outlineLevel="0" collapsed="false">
      <c r="A6" s="1"/>
      <c r="B6" s="13" t="s">
        <v>348</v>
      </c>
      <c r="C6" s="14"/>
      <c r="D6" s="14"/>
      <c r="E6" s="14"/>
    </row>
    <row r="7" customFormat="false" ht="15" hidden="false" customHeight="false" outlineLevel="0" collapsed="false">
      <c r="A7" s="1"/>
      <c r="B7" s="5" t="s">
        <v>349</v>
      </c>
      <c r="C7" s="8" t="s">
        <v>131</v>
      </c>
      <c r="D7" s="29" t="n">
        <v>0.039249</v>
      </c>
      <c r="E7" s="3" t="s">
        <v>350</v>
      </c>
    </row>
    <row r="8" customFormat="false" ht="15" hidden="false" customHeight="false" outlineLevel="0" collapsed="false">
      <c r="A8" s="1"/>
      <c r="B8" s="5" t="s">
        <v>351</v>
      </c>
      <c r="C8" s="8" t="s">
        <v>131</v>
      </c>
      <c r="D8" s="29" t="n">
        <v>0.0403887</v>
      </c>
      <c r="E8" s="3" t="s">
        <v>352</v>
      </c>
    </row>
    <row r="9" customFormat="false" ht="15" hidden="false" customHeight="false" outlineLevel="0" collapsed="false">
      <c r="A9" s="1"/>
      <c r="B9" s="5" t="s">
        <v>353</v>
      </c>
      <c r="C9" s="8" t="s">
        <v>131</v>
      </c>
      <c r="D9" s="29" t="n">
        <v>0.0419271</v>
      </c>
      <c r="E9" s="3" t="s">
        <v>352</v>
      </c>
    </row>
    <row r="10" customFormat="false" ht="15" hidden="false" customHeight="false" outlineLevel="0" collapsed="false">
      <c r="A10" s="1"/>
      <c r="B10" s="5" t="s">
        <v>354</v>
      </c>
      <c r="C10" s="8" t="s">
        <v>131</v>
      </c>
      <c r="D10" s="29" t="n">
        <v>0.0447215</v>
      </c>
      <c r="E10" s="3" t="s">
        <v>352</v>
      </c>
    </row>
    <row r="11" customFormat="false" ht="15" hidden="false" customHeight="false" outlineLevel="0" collapsed="false">
      <c r="A11" s="1"/>
      <c r="B11" s="5" t="s">
        <v>355</v>
      </c>
      <c r="C11" s="8" t="s">
        <v>131</v>
      </c>
      <c r="D11" s="27" t="n">
        <v>0.0387</v>
      </c>
      <c r="E11" s="3" t="s">
        <v>356</v>
      </c>
    </row>
    <row r="12" customFormat="false" ht="15" hidden="false" customHeight="false" outlineLevel="0" collapsed="false">
      <c r="A12" s="1"/>
      <c r="B12" s="5" t="s">
        <v>357</v>
      </c>
      <c r="C12" s="8" t="s">
        <v>131</v>
      </c>
      <c r="D12" s="27" t="n">
        <v>0.0375</v>
      </c>
      <c r="E12" s="3" t="s">
        <v>358</v>
      </c>
    </row>
    <row r="13" customFormat="false" ht="15" hidden="false" customHeight="false" outlineLevel="0" collapsed="false">
      <c r="A13" s="1"/>
      <c r="B13" s="5" t="s">
        <v>359</v>
      </c>
      <c r="C13" s="8" t="s">
        <v>131</v>
      </c>
      <c r="D13" s="27" t="n">
        <v>0.0025</v>
      </c>
      <c r="E13" s="3" t="s">
        <v>360</v>
      </c>
    </row>
    <row r="14" customFormat="false" ht="15" hidden="false" customHeight="false" outlineLevel="0" collapsed="false">
      <c r="A14" s="1"/>
      <c r="B14" s="5" t="s">
        <v>361</v>
      </c>
      <c r="C14" s="8" t="s">
        <v>131</v>
      </c>
      <c r="D14" s="27" t="n">
        <v>0.04</v>
      </c>
      <c r="E14" s="3" t="s">
        <v>360</v>
      </c>
    </row>
    <row r="15" customFormat="false" ht="15" hidden="false" customHeight="false" outlineLevel="0" collapsed="false">
      <c r="A15" s="1"/>
      <c r="B15" s="5" t="s">
        <v>362</v>
      </c>
      <c r="C15" s="8" t="s">
        <v>131</v>
      </c>
      <c r="D15" s="27" t="n">
        <v>0.0447</v>
      </c>
      <c r="E15" s="3" t="s">
        <v>363</v>
      </c>
    </row>
    <row r="16" customFormat="false" ht="15" hidden="false" customHeight="false" outlineLevel="0" collapsed="false">
      <c r="A16" s="1"/>
      <c r="B16" s="5" t="s">
        <v>364</v>
      </c>
      <c r="C16" s="8" t="s">
        <v>131</v>
      </c>
      <c r="D16" s="27" t="n">
        <v>0.048</v>
      </c>
      <c r="E16" s="3" t="s">
        <v>365</v>
      </c>
    </row>
    <row r="17" customFormat="false" ht="15" hidden="false" customHeight="false" outlineLevel="0" collapsed="false">
      <c r="A17" s="1"/>
      <c r="B17" s="5" t="s">
        <v>366</v>
      </c>
      <c r="C17" s="8" t="s">
        <v>131</v>
      </c>
      <c r="D17" s="27" t="n">
        <v>0.0489</v>
      </c>
      <c r="E17" s="3" t="s">
        <v>365</v>
      </c>
    </row>
    <row r="18" customFormat="false" ht="15" hidden="false" customHeight="false" outlineLevel="0" collapsed="false">
      <c r="A18" s="1"/>
      <c r="B18" s="5" t="s">
        <v>367</v>
      </c>
      <c r="C18" s="8" t="s">
        <v>131</v>
      </c>
      <c r="D18" s="27" t="n">
        <v>0.0502</v>
      </c>
      <c r="E18" s="3" t="s">
        <v>365</v>
      </c>
    </row>
    <row r="19" customFormat="false" ht="15" hidden="false" customHeight="false" outlineLevel="0" collapsed="false">
      <c r="A19" s="1"/>
      <c r="B19" s="5" t="s">
        <v>368</v>
      </c>
      <c r="C19" s="8" t="s">
        <v>131</v>
      </c>
      <c r="D19" s="27" t="n">
        <v>0.0524</v>
      </c>
      <c r="E19" s="3" t="s">
        <v>365</v>
      </c>
    </row>
    <row r="20" customFormat="false" ht="15" hidden="false" customHeight="false" outlineLevel="0" collapsed="false">
      <c r="A20" s="1"/>
      <c r="B20" s="13" t="s">
        <v>369</v>
      </c>
      <c r="C20" s="14"/>
      <c r="D20" s="14"/>
      <c r="E20" s="14"/>
    </row>
    <row r="21" customFormat="false" ht="15" hidden="false" customHeight="false" outlineLevel="0" collapsed="false">
      <c r="A21" s="1"/>
      <c r="B21" s="5" t="s">
        <v>370</v>
      </c>
      <c r="C21" s="8" t="s">
        <v>131</v>
      </c>
      <c r="D21" s="27" t="n">
        <v>0.047</v>
      </c>
      <c r="E21" s="3" t="s">
        <v>371</v>
      </c>
    </row>
    <row r="22" customFormat="false" ht="15" hidden="false" customHeight="false" outlineLevel="0" collapsed="false">
      <c r="A22" s="1"/>
      <c r="B22" s="5" t="s">
        <v>372</v>
      </c>
      <c r="C22" s="8" t="s">
        <v>131</v>
      </c>
      <c r="D22" s="27" t="n">
        <v>0.0436</v>
      </c>
      <c r="E22" s="3" t="s">
        <v>373</v>
      </c>
    </row>
    <row r="23" customFormat="false" ht="15" hidden="false" customHeight="false" outlineLevel="0" collapsed="false">
      <c r="A23" s="1"/>
      <c r="B23" s="5" t="s">
        <v>374</v>
      </c>
      <c r="C23" s="8" t="s">
        <v>131</v>
      </c>
      <c r="D23" s="27" t="n">
        <v>0.0496</v>
      </c>
      <c r="E23" s="3" t="s">
        <v>373</v>
      </c>
    </row>
    <row r="24" customFormat="false" ht="15" hidden="false" customHeight="false" outlineLevel="0" collapsed="false">
      <c r="A24" s="1"/>
      <c r="B24" s="5" t="s">
        <v>375</v>
      </c>
      <c r="C24" s="8" t="s">
        <v>131</v>
      </c>
      <c r="D24" s="20" t="n">
        <v>0.7</v>
      </c>
      <c r="E24" s="3" t="s">
        <v>373</v>
      </c>
    </row>
    <row r="25" customFormat="false" ht="15" hidden="false" customHeight="false" outlineLevel="0" collapsed="false">
      <c r="A25" s="1"/>
      <c r="B25" s="5" t="s">
        <v>376</v>
      </c>
      <c r="C25" s="8" t="s">
        <v>131</v>
      </c>
      <c r="D25" s="20" t="n">
        <v>0.125</v>
      </c>
      <c r="E25" s="3" t="s">
        <v>373</v>
      </c>
    </row>
    <row r="26" customFormat="false" ht="15" hidden="false" customHeight="false" outlineLevel="0" collapsed="false">
      <c r="A26" s="1"/>
      <c r="B26" s="5" t="s">
        <v>377</v>
      </c>
      <c r="C26" s="8" t="s">
        <v>131</v>
      </c>
      <c r="D26" s="27" t="n">
        <v>0.01</v>
      </c>
      <c r="E26" s="3" t="s">
        <v>378</v>
      </c>
    </row>
    <row r="27" customFormat="false" ht="15" hidden="false" customHeight="false" outlineLevel="0" collapsed="false">
      <c r="A27" s="1"/>
      <c r="B27" s="5" t="s">
        <v>379</v>
      </c>
      <c r="C27" s="8" t="s">
        <v>131</v>
      </c>
      <c r="D27" s="27" t="n">
        <v>0.005</v>
      </c>
      <c r="E27" s="3" t="s">
        <v>373</v>
      </c>
    </row>
    <row r="28" customFormat="false" ht="15" hidden="false" customHeight="false" outlineLevel="0" collapsed="false">
      <c r="A28" s="1"/>
      <c r="B28" s="5" t="s">
        <v>380</v>
      </c>
      <c r="C28" s="8" t="s">
        <v>131</v>
      </c>
      <c r="D28" s="20" t="n">
        <v>0.596</v>
      </c>
      <c r="E28" s="3" t="s">
        <v>381</v>
      </c>
    </row>
    <row r="29" customFormat="false" ht="15" hidden="false" customHeight="false" outlineLevel="0" collapsed="false">
      <c r="A29" s="1"/>
      <c r="B29" s="5" t="s">
        <v>382</v>
      </c>
      <c r="C29" s="8" t="s">
        <v>383</v>
      </c>
      <c r="D29" s="30" t="n">
        <v>1.43</v>
      </c>
      <c r="E29" s="3" t="s">
        <v>384</v>
      </c>
    </row>
    <row r="30" customFormat="false" ht="15" hidden="false" customHeight="false" outlineLevel="0" collapsed="false">
      <c r="A30" s="1"/>
      <c r="B30" s="5" t="s">
        <v>385</v>
      </c>
      <c r="C30" s="8" t="s">
        <v>131</v>
      </c>
      <c r="D30" s="20" t="n">
        <v>0.102</v>
      </c>
      <c r="E30" s="3" t="s">
        <v>384</v>
      </c>
    </row>
    <row r="31" customFormat="false" ht="15" hidden="false" customHeight="false" outlineLevel="0" collapsed="false">
      <c r="A31" s="1"/>
      <c r="B31" s="5" t="s">
        <v>386</v>
      </c>
      <c r="C31" s="8" t="s">
        <v>131</v>
      </c>
      <c r="D31" s="27" t="n">
        <v>0.0204</v>
      </c>
      <c r="E31" s="3" t="s">
        <v>384</v>
      </c>
    </row>
    <row r="32" customFormat="false" ht="15" hidden="false" customHeight="false" outlineLevel="0" collapsed="false">
      <c r="A32" s="1"/>
      <c r="B32" s="5" t="s">
        <v>387</v>
      </c>
      <c r="C32" s="8" t="s">
        <v>131</v>
      </c>
      <c r="D32" s="20" t="n">
        <v>0.063</v>
      </c>
      <c r="E32" s="3" t="s">
        <v>384</v>
      </c>
    </row>
    <row r="33" customFormat="false" ht="15" hidden="false" customHeight="false" outlineLevel="0" collapsed="false">
      <c r="A33" s="1"/>
      <c r="B33" s="5" t="s">
        <v>388</v>
      </c>
      <c r="C33" s="8" t="s">
        <v>131</v>
      </c>
      <c r="D33" s="27" t="n">
        <v>0.0745</v>
      </c>
      <c r="E33" s="3" t="s">
        <v>389</v>
      </c>
    </row>
    <row r="34" customFormat="false" ht="15" hidden="false" customHeight="false" outlineLevel="0" collapsed="false">
      <c r="A34" s="1"/>
      <c r="B34" s="5" t="s">
        <v>390</v>
      </c>
      <c r="C34" s="8" t="s">
        <v>131</v>
      </c>
      <c r="D34" s="27" t="n">
        <v>0.065</v>
      </c>
      <c r="E34" s="3" t="s">
        <v>391</v>
      </c>
    </row>
    <row r="35" customFormat="false" ht="15" hidden="false" customHeight="false" outlineLevel="0" collapsed="false">
      <c r="A35" s="1"/>
      <c r="B35" s="5" t="s">
        <v>392</v>
      </c>
      <c r="C35" s="8" t="s">
        <v>131</v>
      </c>
      <c r="D35" s="20" t="n">
        <v>0.138</v>
      </c>
      <c r="E35" s="3" t="s">
        <v>391</v>
      </c>
    </row>
    <row r="36" customFormat="false" ht="15" hidden="false" customHeight="false" outlineLevel="0" collapsed="false">
      <c r="A36" s="1"/>
      <c r="B36" s="5" t="s">
        <v>393</v>
      </c>
      <c r="C36" s="8" t="s">
        <v>131</v>
      </c>
      <c r="D36" s="20" t="n">
        <v>0.554</v>
      </c>
      <c r="E36" s="3" t="s">
        <v>391</v>
      </c>
    </row>
    <row r="37" customFormat="false" ht="15" hidden="false" customHeight="false" outlineLevel="0" collapsed="false">
      <c r="A37" s="1"/>
      <c r="B37" s="13" t="s">
        <v>394</v>
      </c>
      <c r="C37" s="14"/>
      <c r="D37" s="14"/>
      <c r="E37" s="14"/>
    </row>
    <row r="38" customFormat="false" ht="15" hidden="false" customHeight="false" outlineLevel="0" collapsed="false">
      <c r="A38" s="1"/>
      <c r="B38" s="5" t="s">
        <v>395</v>
      </c>
      <c r="C38" s="8" t="s">
        <v>131</v>
      </c>
      <c r="D38" s="27" t="n">
        <v>0.0802</v>
      </c>
      <c r="E38" s="3" t="s">
        <v>396</v>
      </c>
    </row>
    <row r="39" customFormat="false" ht="15" hidden="false" customHeight="false" outlineLevel="0" collapsed="false">
      <c r="A39" s="1"/>
      <c r="B39" s="5" t="s">
        <v>397</v>
      </c>
      <c r="C39" s="8" t="s">
        <v>131</v>
      </c>
      <c r="D39" s="27" t="n">
        <v>0.1216</v>
      </c>
      <c r="E39" s="3" t="s">
        <v>398</v>
      </c>
    </row>
    <row r="40" customFormat="false" ht="15" hidden="false" customHeight="false" outlineLevel="0" collapsed="false">
      <c r="A40" s="1"/>
      <c r="B40" s="8" t="s">
        <v>399</v>
      </c>
      <c r="C40" s="1"/>
      <c r="D40" s="1"/>
      <c r="E40" s="1"/>
    </row>
    <row r="41" customFormat="false" ht="15" hidden="false" customHeight="false" outlineLevel="0" collapsed="false">
      <c r="A41" s="1"/>
      <c r="B41" s="5" t="s">
        <v>400</v>
      </c>
      <c r="C41" s="8" t="s">
        <v>327</v>
      </c>
      <c r="D41" s="15" t="n">
        <v>4711</v>
      </c>
      <c r="E41" s="3" t="s">
        <v>401</v>
      </c>
    </row>
    <row r="42" customFormat="false" ht="15" hidden="false" customHeight="false" outlineLevel="0" collapsed="false">
      <c r="A42" s="1"/>
      <c r="B42" s="5" t="s">
        <v>402</v>
      </c>
      <c r="C42" s="8" t="s">
        <v>327</v>
      </c>
      <c r="D42" s="15" t="n">
        <v>5394</v>
      </c>
      <c r="E42" s="3" t="s">
        <v>403</v>
      </c>
    </row>
    <row r="43" customFormat="false" ht="15" hidden="false" customHeight="false" outlineLevel="0" collapsed="false">
      <c r="A43" s="1"/>
      <c r="B43" s="5" t="s">
        <v>404</v>
      </c>
      <c r="C43" s="8" t="s">
        <v>131</v>
      </c>
      <c r="D43" s="19" t="n">
        <f aca="false">D41/D42-1</f>
        <v>-0.126622172784575</v>
      </c>
      <c r="E43" s="3" t="s">
        <v>405</v>
      </c>
    </row>
    <row r="44" customFormat="false" ht="15" hidden="false" customHeight="false" outlineLevel="0" collapsed="false">
      <c r="A44" s="1"/>
      <c r="B44" s="5" t="s">
        <v>406</v>
      </c>
      <c r="C44" s="8" t="s">
        <v>121</v>
      </c>
      <c r="D44" s="15" t="n">
        <v>400000</v>
      </c>
      <c r="E44" s="3" t="s">
        <v>407</v>
      </c>
    </row>
    <row r="45" customFormat="false" ht="15" hidden="false" customHeight="false" outlineLevel="0" collapsed="false">
      <c r="A45" s="1"/>
      <c r="B45" s="5" t="s">
        <v>408</v>
      </c>
      <c r="C45" s="8" t="s">
        <v>135</v>
      </c>
      <c r="D45" s="15" t="n">
        <v>1100000</v>
      </c>
      <c r="E45" s="3" t="s">
        <v>409</v>
      </c>
    </row>
    <row r="46" customFormat="false" ht="15" hidden="false" customHeight="false" outlineLevel="0" collapsed="false">
      <c r="A46" s="1"/>
      <c r="B46" s="5" t="s">
        <v>410</v>
      </c>
      <c r="C46" s="8" t="s">
        <v>121</v>
      </c>
      <c r="D46" s="15" t="n">
        <v>1800000</v>
      </c>
      <c r="E46" s="3" t="s">
        <v>409</v>
      </c>
    </row>
    <row r="47" customFormat="false" ht="15" hidden="false" customHeight="false" outlineLevel="0" collapsed="false">
      <c r="A47" s="1"/>
      <c r="B47" s="5" t="s">
        <v>411</v>
      </c>
      <c r="C47" s="8" t="s">
        <v>147</v>
      </c>
      <c r="D47" s="28" t="n">
        <f aca="false">D44*1000/D45</f>
        <v>363.636363636364</v>
      </c>
      <c r="E47" s="1"/>
    </row>
    <row r="48" customFormat="false" ht="15" hidden="false" customHeight="false" outlineLevel="0" collapsed="false">
      <c r="A48" s="1"/>
      <c r="B48" s="1"/>
      <c r="C48" s="1"/>
      <c r="D48" s="1"/>
      <c r="E48" s="1"/>
    </row>
    <row r="49" customFormat="false" ht="15" hidden="false" customHeight="false" outlineLevel="0" collapsed="false">
      <c r="A49" s="1"/>
      <c r="B49" s="3" t="s">
        <v>412</v>
      </c>
      <c r="C49" s="1"/>
      <c r="D49" s="1"/>
      <c r="E49" s="1"/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IC Simulator · Hollywood Media Portfolio · Advanced · Practice use only&amp;R&amp;8 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2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80"/>
  </cols>
  <sheetData>
    <row r="1" customFormat="false" ht="15" hidden="false" customHeight="false" outlineLevel="0" collapsed="false">
      <c r="A1" s="1"/>
      <c r="B1" s="2" t="s">
        <v>413</v>
      </c>
      <c r="C1" s="1"/>
      <c r="D1" s="1"/>
      <c r="E1" s="1"/>
    </row>
    <row r="2" customFormat="false" ht="15" hidden="false" customHeight="false" outlineLevel="0" collapsed="false">
      <c r="A2" s="1"/>
      <c r="B2" s="3" t="s">
        <v>414</v>
      </c>
      <c r="C2" s="1"/>
      <c r="D2" s="1"/>
      <c r="E2" s="1"/>
    </row>
    <row r="3" customFormat="false" ht="15" hidden="false" customHeight="false" outlineLevel="0" collapsed="false">
      <c r="A3" s="1"/>
      <c r="B3" s="1"/>
      <c r="C3" s="1"/>
      <c r="D3" s="1"/>
      <c r="E3" s="1"/>
    </row>
    <row r="4" customFormat="false" ht="15" hidden="false" customHeight="false" outlineLevel="0" collapsed="false">
      <c r="A4" s="1"/>
      <c r="B4" s="10"/>
      <c r="C4" s="10" t="s">
        <v>40</v>
      </c>
      <c r="D4" s="11" t="s">
        <v>228</v>
      </c>
      <c r="E4" s="10" t="s">
        <v>117</v>
      </c>
    </row>
    <row r="5" customFormat="false" ht="15" hidden="false" customHeight="false" outlineLevel="0" collapsed="false">
      <c r="A5" s="1"/>
      <c r="B5" s="12" t="s">
        <v>415</v>
      </c>
      <c r="C5" s="1"/>
      <c r="D5" s="1"/>
      <c r="E5" s="1"/>
    </row>
    <row r="6" customFormat="false" ht="15" hidden="false" customHeight="false" outlineLevel="0" collapsed="false">
      <c r="A6" s="1"/>
      <c r="B6" s="13" t="s">
        <v>416</v>
      </c>
      <c r="C6" s="14"/>
      <c r="D6" s="14"/>
      <c r="E6" s="14"/>
    </row>
    <row r="7" customFormat="false" ht="15" hidden="false" customHeight="false" outlineLevel="0" collapsed="false">
      <c r="A7" s="1"/>
      <c r="B7" s="5" t="s">
        <v>417</v>
      </c>
      <c r="C7" s="8" t="s">
        <v>121</v>
      </c>
      <c r="D7" s="15" t="n">
        <v>7170406</v>
      </c>
      <c r="E7" s="3" t="s">
        <v>418</v>
      </c>
    </row>
    <row r="8" customFormat="false" ht="15" hidden="false" customHeight="false" outlineLevel="0" collapsed="false">
      <c r="A8" s="1"/>
      <c r="B8" s="5" t="s">
        <v>419</v>
      </c>
      <c r="C8" s="8" t="s">
        <v>121</v>
      </c>
      <c r="D8" s="15" t="n">
        <v>4131870</v>
      </c>
      <c r="E8" s="1"/>
    </row>
    <row r="9" customFormat="false" ht="15" hidden="false" customHeight="false" outlineLevel="0" collapsed="false">
      <c r="A9" s="1"/>
      <c r="B9" s="5" t="s">
        <v>420</v>
      </c>
      <c r="C9" s="8" t="s">
        <v>121</v>
      </c>
      <c r="D9" s="15" t="n">
        <v>51639</v>
      </c>
      <c r="E9" s="3" t="s">
        <v>421</v>
      </c>
    </row>
    <row r="10" customFormat="false" ht="15" hidden="false" customHeight="false" outlineLevel="0" collapsed="false">
      <c r="A10" s="1"/>
      <c r="B10" s="5" t="s">
        <v>422</v>
      </c>
      <c r="C10" s="8" t="s">
        <v>121</v>
      </c>
      <c r="D10" s="15" t="n">
        <v>2986897</v>
      </c>
      <c r="E10" s="1"/>
    </row>
    <row r="11" customFormat="false" ht="15" hidden="false" customHeight="false" outlineLevel="0" collapsed="false">
      <c r="A11" s="1"/>
      <c r="B11" s="5" t="s">
        <v>423</v>
      </c>
      <c r="C11" s="8" t="s">
        <v>121</v>
      </c>
      <c r="D11" s="15" t="n">
        <v>80760</v>
      </c>
      <c r="E11" s="1"/>
    </row>
    <row r="12" customFormat="false" ht="15" hidden="false" customHeight="false" outlineLevel="0" collapsed="false">
      <c r="A12" s="1"/>
      <c r="B12" s="5" t="s">
        <v>424</v>
      </c>
      <c r="C12" s="8" t="s">
        <v>121</v>
      </c>
      <c r="D12" s="15" t="n">
        <v>24659</v>
      </c>
      <c r="E12" s="1"/>
    </row>
    <row r="13" customFormat="false" ht="15" hidden="false" customHeight="false" outlineLevel="0" collapsed="false">
      <c r="A13" s="1"/>
      <c r="B13" s="5" t="s">
        <v>425</v>
      </c>
      <c r="C13" s="8" t="s">
        <v>121</v>
      </c>
      <c r="D13" s="15" t="n">
        <v>795300</v>
      </c>
      <c r="E13" s="3" t="s">
        <v>426</v>
      </c>
    </row>
    <row r="14" customFormat="false" ht="15" hidden="false" customHeight="false" outlineLevel="0" collapsed="false">
      <c r="A14" s="1"/>
      <c r="B14" s="5" t="s">
        <v>427</v>
      </c>
      <c r="C14" s="8" t="s">
        <v>121</v>
      </c>
      <c r="D14" s="15" t="n">
        <v>333300</v>
      </c>
      <c r="E14" s="3" t="s">
        <v>293</v>
      </c>
    </row>
    <row r="15" customFormat="false" ht="15" hidden="false" customHeight="false" outlineLevel="0" collapsed="false">
      <c r="A15" s="1"/>
      <c r="B15" s="13" t="s">
        <v>428</v>
      </c>
      <c r="C15" s="14"/>
      <c r="D15" s="14"/>
      <c r="E15" s="14"/>
    </row>
    <row r="16" customFormat="false" ht="15" hidden="false" customHeight="false" outlineLevel="0" collapsed="false">
      <c r="A16" s="1"/>
      <c r="B16" s="5" t="s">
        <v>429</v>
      </c>
      <c r="C16" s="8" t="s">
        <v>121</v>
      </c>
      <c r="D16" s="15" t="n">
        <v>400000</v>
      </c>
      <c r="E16" s="3" t="s">
        <v>430</v>
      </c>
    </row>
    <row r="17" customFormat="false" ht="15" hidden="false" customHeight="false" outlineLevel="0" collapsed="false">
      <c r="A17" s="1"/>
      <c r="B17" s="5" t="s">
        <v>431</v>
      </c>
      <c r="C17" s="8" t="s">
        <v>121</v>
      </c>
      <c r="D17" s="15" t="n">
        <v>350000</v>
      </c>
      <c r="E17" s="1"/>
    </row>
    <row r="18" customFormat="false" ht="15" hidden="false" customHeight="false" outlineLevel="0" collapsed="false">
      <c r="A18" s="1"/>
      <c r="B18" s="5" t="s">
        <v>432</v>
      </c>
      <c r="C18" s="8" t="s">
        <v>121</v>
      </c>
      <c r="D18" s="15" t="n">
        <v>500000</v>
      </c>
      <c r="E18" s="1"/>
    </row>
    <row r="19" customFormat="false" ht="15" hidden="false" customHeight="false" outlineLevel="0" collapsed="false">
      <c r="A19" s="1"/>
      <c r="B19" s="5" t="s">
        <v>433</v>
      </c>
      <c r="C19" s="8" t="s">
        <v>121</v>
      </c>
      <c r="D19" s="15" t="n">
        <v>400000</v>
      </c>
      <c r="E19" s="1"/>
    </row>
    <row r="20" customFormat="false" ht="15" hidden="false" customHeight="false" outlineLevel="0" collapsed="false">
      <c r="A20" s="1"/>
      <c r="B20" s="5" t="s">
        <v>434</v>
      </c>
      <c r="C20" s="8" t="s">
        <v>131</v>
      </c>
      <c r="D20" s="27" t="n">
        <v>0.0395</v>
      </c>
      <c r="E20" s="3" t="s">
        <v>430</v>
      </c>
    </row>
    <row r="21" customFormat="false" ht="15" hidden="false" customHeight="false" outlineLevel="0" collapsed="false">
      <c r="A21" s="1"/>
      <c r="B21" s="5" t="s">
        <v>435</v>
      </c>
      <c r="C21" s="8" t="s">
        <v>131</v>
      </c>
      <c r="D21" s="27" t="n">
        <v>0.0595</v>
      </c>
      <c r="E21" s="1"/>
    </row>
    <row r="22" customFormat="false" ht="15" hidden="false" customHeight="false" outlineLevel="0" collapsed="false">
      <c r="A22" s="1"/>
      <c r="B22" s="5" t="s">
        <v>436</v>
      </c>
      <c r="C22" s="8" t="s">
        <v>131</v>
      </c>
      <c r="D22" s="27" t="n">
        <v>0.0465</v>
      </c>
      <c r="E22" s="1"/>
    </row>
    <row r="23" customFormat="false" ht="15" hidden="false" customHeight="false" outlineLevel="0" collapsed="false">
      <c r="A23" s="1"/>
      <c r="B23" s="5" t="s">
        <v>437</v>
      </c>
      <c r="C23" s="8" t="s">
        <v>131</v>
      </c>
      <c r="D23" s="27" t="n">
        <v>0.0325</v>
      </c>
      <c r="E23" s="1"/>
    </row>
    <row r="24" customFormat="false" ht="15" hidden="false" customHeight="false" outlineLevel="0" collapsed="false">
      <c r="A24" s="1"/>
      <c r="B24" s="17" t="s">
        <v>438</v>
      </c>
      <c r="C24" s="8" t="s">
        <v>121</v>
      </c>
      <c r="D24" s="18" t="n">
        <f aca="false">D16+D17+D18+D19</f>
        <v>1650000</v>
      </c>
      <c r="E24" s="1"/>
    </row>
    <row r="25" customFormat="false" ht="15" hidden="false" customHeight="false" outlineLevel="0" collapsed="false">
      <c r="A25" s="1"/>
      <c r="B25" s="5" t="s">
        <v>439</v>
      </c>
      <c r="C25" s="8" t="s">
        <v>121</v>
      </c>
      <c r="D25" s="26" t="n">
        <f aca="false">'Exhibit 5'!$D$9</f>
        <v>1069767</v>
      </c>
      <c r="E25" s="3" t="s">
        <v>440</v>
      </c>
    </row>
    <row r="26" customFormat="false" ht="15" hidden="false" customHeight="false" outlineLevel="0" collapsed="false">
      <c r="A26" s="1"/>
      <c r="B26" s="5" t="s">
        <v>441</v>
      </c>
      <c r="C26" s="8" t="s">
        <v>121</v>
      </c>
      <c r="D26" s="15" t="n">
        <v>285000</v>
      </c>
      <c r="E26" s="1"/>
    </row>
    <row r="27" customFormat="false" ht="15" hidden="false" customHeight="false" outlineLevel="0" collapsed="false">
      <c r="A27" s="1"/>
      <c r="B27" s="5" t="s">
        <v>442</v>
      </c>
      <c r="C27" s="8" t="s">
        <v>121</v>
      </c>
      <c r="D27" s="15" t="n">
        <v>101000</v>
      </c>
      <c r="E27" s="1"/>
    </row>
    <row r="28" customFormat="false" ht="15" hidden="false" customHeight="false" outlineLevel="0" collapsed="false">
      <c r="A28" s="1"/>
      <c r="B28" s="5" t="s">
        <v>443</v>
      </c>
      <c r="C28" s="8" t="s">
        <v>121</v>
      </c>
      <c r="D28" s="15" t="n">
        <v>257083</v>
      </c>
      <c r="E28" s="1"/>
    </row>
    <row r="29" customFormat="false" ht="15" hidden="false" customHeight="false" outlineLevel="0" collapsed="false">
      <c r="A29" s="1"/>
      <c r="B29" s="5" t="s">
        <v>444</v>
      </c>
      <c r="C29" s="8" t="s">
        <v>131</v>
      </c>
      <c r="D29" s="27" t="n">
        <v>0.0616</v>
      </c>
      <c r="E29" s="3" t="s">
        <v>430</v>
      </c>
    </row>
    <row r="30" customFormat="false" ht="15" hidden="false" customHeight="false" outlineLevel="0" collapsed="false">
      <c r="A30" s="1"/>
      <c r="B30" s="5" t="s">
        <v>445</v>
      </c>
      <c r="C30" s="8" t="s">
        <v>131</v>
      </c>
      <c r="D30" s="27" t="n">
        <v>0.0338</v>
      </c>
      <c r="E30" s="1"/>
    </row>
    <row r="31" customFormat="false" ht="15" hidden="false" customHeight="false" outlineLevel="0" collapsed="false">
      <c r="A31" s="1"/>
      <c r="B31" s="5" t="s">
        <v>446</v>
      </c>
      <c r="C31" s="8" t="s">
        <v>131</v>
      </c>
      <c r="D31" s="27" t="n">
        <v>0.0415</v>
      </c>
      <c r="E31" s="1"/>
    </row>
    <row r="32" customFormat="false" ht="15" hidden="false" customHeight="false" outlineLevel="0" collapsed="false">
      <c r="A32" s="1"/>
      <c r="B32" s="17" t="s">
        <v>447</v>
      </c>
      <c r="C32" s="8" t="s">
        <v>121</v>
      </c>
      <c r="D32" s="18" t="n">
        <f aca="false">D25+D26+D27+D28</f>
        <v>1712850</v>
      </c>
      <c r="E32" s="1"/>
    </row>
    <row r="33" customFormat="false" ht="15" hidden="false" customHeight="false" outlineLevel="0" collapsed="false">
      <c r="A33" s="1"/>
      <c r="B33" s="17" t="s">
        <v>448</v>
      </c>
      <c r="C33" s="8" t="s">
        <v>121</v>
      </c>
      <c r="D33" s="18" t="n">
        <f aca="false">D24+D32</f>
        <v>3362850</v>
      </c>
      <c r="E33" s="1"/>
    </row>
    <row r="34" customFormat="false" ht="15" hidden="false" customHeight="false" outlineLevel="0" collapsed="false">
      <c r="A34" s="1"/>
      <c r="B34" s="5" t="s">
        <v>449</v>
      </c>
      <c r="C34" s="8" t="s">
        <v>383</v>
      </c>
      <c r="D34" s="31" t="n">
        <v>11.2</v>
      </c>
      <c r="E34" s="3" t="s">
        <v>450</v>
      </c>
    </row>
    <row r="35" customFormat="false" ht="15" hidden="false" customHeight="false" outlineLevel="0" collapsed="false">
      <c r="A35" s="1"/>
      <c r="B35" s="13" t="s">
        <v>451</v>
      </c>
      <c r="C35" s="14"/>
      <c r="D35" s="14"/>
      <c r="E35" s="14"/>
    </row>
    <row r="36" customFormat="false" ht="15" hidden="false" customHeight="false" outlineLevel="0" collapsed="false">
      <c r="A36" s="1"/>
      <c r="B36" s="5" t="s">
        <v>452</v>
      </c>
      <c r="C36" s="8" t="s">
        <v>383</v>
      </c>
      <c r="D36" s="31" t="n">
        <v>1.6</v>
      </c>
      <c r="E36" s="3" t="s">
        <v>453</v>
      </c>
    </row>
    <row r="37" customFormat="false" ht="15" hidden="false" customHeight="false" outlineLevel="0" collapsed="false">
      <c r="A37" s="1"/>
      <c r="B37" s="5" t="s">
        <v>454</v>
      </c>
      <c r="C37" s="8" t="s">
        <v>383</v>
      </c>
      <c r="D37" s="31" t="n">
        <v>1.5</v>
      </c>
      <c r="E37" s="1"/>
    </row>
    <row r="38" customFormat="false" ht="15" hidden="false" customHeight="false" outlineLevel="0" collapsed="false">
      <c r="A38" s="1"/>
      <c r="B38" s="5" t="s">
        <v>455</v>
      </c>
      <c r="C38" s="8" t="s">
        <v>131</v>
      </c>
      <c r="D38" s="20" t="n">
        <v>0.44</v>
      </c>
      <c r="E38" s="1"/>
    </row>
    <row r="39" customFormat="false" ht="15" hidden="false" customHeight="false" outlineLevel="0" collapsed="false">
      <c r="A39" s="1"/>
      <c r="B39" s="5" t="s">
        <v>456</v>
      </c>
      <c r="C39" s="8" t="s">
        <v>383</v>
      </c>
      <c r="D39" s="31" t="n">
        <v>2.3</v>
      </c>
      <c r="E39" s="1"/>
    </row>
    <row r="40" customFormat="false" ht="15" hidden="false" customHeight="false" outlineLevel="0" collapsed="false">
      <c r="A40" s="1"/>
      <c r="B40" s="13" t="s">
        <v>457</v>
      </c>
      <c r="C40" s="14"/>
      <c r="D40" s="14"/>
      <c r="E40" s="14"/>
    </row>
    <row r="41" customFormat="false" ht="15" hidden="false" customHeight="false" outlineLevel="0" collapsed="false">
      <c r="A41" s="1"/>
      <c r="B41" s="5" t="s">
        <v>458</v>
      </c>
      <c r="C41" s="8" t="s">
        <v>121</v>
      </c>
      <c r="D41" s="15" t="n">
        <v>200000</v>
      </c>
      <c r="E41" s="3" t="s">
        <v>459</v>
      </c>
    </row>
    <row r="42" customFormat="false" ht="15" hidden="false" customHeight="false" outlineLevel="0" collapsed="false">
      <c r="A42" s="1"/>
      <c r="B42" s="5" t="s">
        <v>460</v>
      </c>
      <c r="C42" s="8" t="s">
        <v>461</v>
      </c>
      <c r="D42" s="32" t="n">
        <v>98</v>
      </c>
      <c r="E42" s="3" t="s">
        <v>462</v>
      </c>
    </row>
    <row r="43" customFormat="false" ht="15" hidden="false" customHeight="false" outlineLevel="0" collapsed="false">
      <c r="A43" s="1"/>
      <c r="B43" s="5" t="s">
        <v>463</v>
      </c>
      <c r="C43" s="8" t="s">
        <v>461</v>
      </c>
      <c r="D43" s="33" t="n">
        <v>99.125</v>
      </c>
      <c r="E43" s="3" t="s">
        <v>464</v>
      </c>
    </row>
    <row r="44" customFormat="false" ht="15" hidden="false" customHeight="false" outlineLevel="0" collapsed="false">
      <c r="A44" s="1"/>
      <c r="B44" s="5" t="s">
        <v>465</v>
      </c>
      <c r="C44" s="8" t="s">
        <v>131</v>
      </c>
      <c r="D44" s="34" t="n">
        <f aca="false">YIELD(DATE(2026,10,14),DATE(2027,11,1),0.0395,D42,100,2,0)</f>
        <v>0.0594564627796655</v>
      </c>
      <c r="E44" s="3" t="s">
        <v>466</v>
      </c>
    </row>
    <row r="45" customFormat="false" ht="15" hidden="false" customHeight="false" outlineLevel="0" collapsed="false">
      <c r="A45" s="1"/>
      <c r="B45" s="5" t="s">
        <v>467</v>
      </c>
      <c r="C45" s="8" t="s">
        <v>131</v>
      </c>
      <c r="D45" s="34" t="n">
        <f aca="false">YIELD(DATE(2026,10,14),DATE(2028,2,15),0.0595,D43,100,2,0)</f>
        <v>0.0663666553189019</v>
      </c>
      <c r="E45" s="1"/>
    </row>
    <row r="46" customFormat="false" ht="15" hidden="false" customHeight="false" outlineLevel="0" collapsed="false">
      <c r="A46" s="1"/>
      <c r="B46" s="5" t="s">
        <v>468</v>
      </c>
      <c r="C46" s="8" t="s">
        <v>131</v>
      </c>
      <c r="D46" s="34" t="n">
        <f aca="false">D44-'Exhibit 6'!$D$15</f>
        <v>0.0147564627796655</v>
      </c>
      <c r="E46" s="3" t="s">
        <v>469</v>
      </c>
    </row>
    <row r="47" customFormat="false" ht="15" hidden="false" customHeight="false" outlineLevel="0" collapsed="false">
      <c r="A47" s="1"/>
      <c r="B47" s="5" t="s">
        <v>470</v>
      </c>
      <c r="C47" s="8" t="s">
        <v>131</v>
      </c>
      <c r="D47" s="34" t="n">
        <f aca="false">D45-('Exhibit 6'!$D$15+0.34*('Exhibit 6'!$D$16-'Exhibit 6'!$D$15))</f>
        <v>0.0205446553189019</v>
      </c>
      <c r="E47" s="1"/>
    </row>
    <row r="48" customFormat="false" ht="15" hidden="false" customHeight="false" outlineLevel="0" collapsed="false">
      <c r="A48" s="1"/>
      <c r="B48" s="13" t="s">
        <v>471</v>
      </c>
      <c r="C48" s="14"/>
      <c r="D48" s="14"/>
      <c r="E48" s="14"/>
    </row>
    <row r="49" customFormat="false" ht="15" hidden="false" customHeight="false" outlineLevel="0" collapsed="false">
      <c r="A49" s="1"/>
      <c r="B49" s="5" t="s">
        <v>472</v>
      </c>
      <c r="C49" s="1"/>
      <c r="D49" s="1"/>
      <c r="E49" s="1"/>
    </row>
    <row r="50" customFormat="false" ht="15" hidden="false" customHeight="false" outlineLevel="0" collapsed="false">
      <c r="A50" s="1"/>
      <c r="B50" s="5" t="s">
        <v>473</v>
      </c>
      <c r="C50" s="1"/>
      <c r="D50" s="1"/>
      <c r="E50" s="1"/>
    </row>
    <row r="51" customFormat="false" ht="15" hidden="false" customHeight="false" outlineLevel="0" collapsed="false">
      <c r="A51" s="1"/>
      <c r="B51" s="1"/>
      <c r="C51" s="1"/>
      <c r="D51" s="1"/>
      <c r="E51" s="1"/>
    </row>
    <row r="52" customFormat="false" ht="15" hidden="false" customHeight="false" outlineLevel="0" collapsed="false">
      <c r="A52" s="1"/>
      <c r="B52" s="3" t="s">
        <v>474</v>
      </c>
      <c r="C52" s="1"/>
      <c r="D52" s="1"/>
      <c r="E52" s="1"/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IC Simulator · Hollywood Media Portfolio · Advanced · Practice use only&amp;R&amp;8 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10"/>
    <col collapsed="false" customWidth="true" hidden="false" outlineLevel="0" max="8" min="4" style="0" width="12"/>
    <col collapsed="false" customWidth="true" hidden="false" outlineLevel="0" max="9" min="9" style="0" width="60"/>
  </cols>
  <sheetData>
    <row r="1" customFormat="false" ht="15" hidden="false" customHeight="false" outlineLevel="0" collapsed="false">
      <c r="A1" s="1"/>
      <c r="B1" s="2" t="s">
        <v>475</v>
      </c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1"/>
      <c r="B2" s="3" t="s">
        <v>476</v>
      </c>
      <c r="C2" s="1"/>
      <c r="D2" s="1"/>
      <c r="E2" s="1"/>
      <c r="F2" s="1"/>
      <c r="G2" s="1"/>
      <c r="H2" s="1"/>
      <c r="I2" s="1"/>
    </row>
    <row r="3" customFormat="false" ht="15" hidden="false" customHeight="false" outlineLevel="0" collapsed="false">
      <c r="A3" s="1"/>
      <c r="B3" s="5" t="s">
        <v>109</v>
      </c>
      <c r="C3" s="8" t="s">
        <v>110</v>
      </c>
      <c r="D3" s="9" t="n">
        <v>45199</v>
      </c>
      <c r="E3" s="9" t="n">
        <v>45565</v>
      </c>
      <c r="F3" s="9" t="n">
        <v>45657</v>
      </c>
      <c r="G3" s="9" t="n">
        <v>45657</v>
      </c>
      <c r="H3" s="9" t="n">
        <v>46203</v>
      </c>
      <c r="I3" s="1"/>
    </row>
    <row r="4" customFormat="false" ht="15" hidden="false" customHeight="false" outlineLevel="0" collapsed="false">
      <c r="A4" s="1"/>
      <c r="B4" s="10"/>
      <c r="C4" s="10" t="s">
        <v>40</v>
      </c>
      <c r="D4" s="11" t="s">
        <v>157</v>
      </c>
      <c r="E4" s="11" t="s">
        <v>161</v>
      </c>
      <c r="F4" s="11" t="s">
        <v>162</v>
      </c>
      <c r="G4" s="11" t="s">
        <v>112</v>
      </c>
      <c r="H4" s="11" t="s">
        <v>168</v>
      </c>
      <c r="I4" s="10" t="s">
        <v>117</v>
      </c>
    </row>
    <row r="5" customFormat="false" ht="15" hidden="false" customHeight="false" outlineLevel="0" collapsed="false">
      <c r="A5" s="1"/>
      <c r="B5" s="12" t="s">
        <v>477</v>
      </c>
      <c r="C5" s="1"/>
      <c r="D5" s="1"/>
      <c r="E5" s="1"/>
      <c r="F5" s="1"/>
      <c r="G5" s="1"/>
      <c r="H5" s="1"/>
      <c r="I5" s="1"/>
    </row>
    <row r="6" customFormat="false" ht="15" hidden="false" customHeight="false" outlineLevel="0" collapsed="false">
      <c r="A6" s="1"/>
      <c r="B6" s="5" t="s">
        <v>125</v>
      </c>
      <c r="C6" s="8" t="s">
        <v>121</v>
      </c>
      <c r="D6" s="26" t="n">
        <f aca="false">'Exhibit 2'!$F$8</f>
        <v>14360</v>
      </c>
      <c r="E6" s="26" t="n">
        <f aca="false">'Exhibit 2'!$J$8</f>
        <v>14769</v>
      </c>
      <c r="F6" s="26" t="n">
        <f aca="false">'Exhibit 2'!$K$8</f>
        <v>15792</v>
      </c>
      <c r="G6" s="26" t="n">
        <f aca="false">'Exhibit 1'!$E$9</f>
        <v>70173</v>
      </c>
      <c r="H6" s="26" t="n">
        <f aca="false">'Exhibit 2'!$Q$8</f>
        <v>19515</v>
      </c>
      <c r="I6" s="1"/>
    </row>
    <row r="7" customFormat="false" ht="15" hidden="false" customHeight="false" outlineLevel="0" collapsed="false">
      <c r="A7" s="1"/>
      <c r="B7" s="5" t="s">
        <v>126</v>
      </c>
      <c r="C7" s="8" t="s">
        <v>121</v>
      </c>
      <c r="D7" s="26" t="n">
        <f aca="false">'Exhibit 2'!$F$9</f>
        <v>8993</v>
      </c>
      <c r="E7" s="26" t="n">
        <f aca="false">'Exhibit 2'!$J$9</f>
        <v>9813</v>
      </c>
      <c r="F7" s="26" t="n">
        <f aca="false">'Exhibit 2'!$K$9</f>
        <v>11451</v>
      </c>
      <c r="G7" s="26" t="n">
        <f aca="false">'Exhibit 1'!$E$10</f>
        <v>45437</v>
      </c>
      <c r="H7" s="26" t="n">
        <f aca="false">'Exhibit 2'!$Q$9</f>
        <v>12163</v>
      </c>
      <c r="I7" s="1"/>
    </row>
    <row r="8" customFormat="false" ht="15" hidden="false" customHeight="false" outlineLevel="0" collapsed="false">
      <c r="A8" s="1"/>
      <c r="B8" s="17" t="s">
        <v>171</v>
      </c>
      <c r="C8" s="8" t="s">
        <v>121</v>
      </c>
      <c r="D8" s="35" t="n">
        <f aca="false">'Exhibit 2'!$F$10</f>
        <v>5367</v>
      </c>
      <c r="E8" s="35" t="n">
        <f aca="false">'Exhibit 2'!$J$10</f>
        <v>4956</v>
      </c>
      <c r="F8" s="35" t="n">
        <f aca="false">'Exhibit 2'!$K$10</f>
        <v>4341</v>
      </c>
      <c r="G8" s="35" t="n">
        <f aca="false">'Exhibit 1'!$E$11</f>
        <v>24736</v>
      </c>
      <c r="H8" s="35" t="n">
        <f aca="false">'Exhibit 2'!$Q$10</f>
        <v>7352</v>
      </c>
      <c r="I8" s="1"/>
    </row>
    <row r="9" customFormat="false" ht="15" hidden="false" customHeight="false" outlineLevel="0" collapsed="false">
      <c r="A9" s="1"/>
      <c r="B9" s="5" t="s">
        <v>132</v>
      </c>
      <c r="C9" s="8" t="s">
        <v>131</v>
      </c>
      <c r="D9" s="36" t="n">
        <f aca="false">'Exhibit 2'!$F$12</f>
        <v>0.835</v>
      </c>
      <c r="E9" s="36" t="n">
        <f aca="false">'Exhibit 2'!$J$12</f>
        <v>0.738</v>
      </c>
      <c r="F9" s="36" t="n">
        <f aca="false">'Exhibit 2'!$K$12</f>
        <v>0.738</v>
      </c>
      <c r="G9" s="36" t="n">
        <f aca="false">'Exhibit 1'!$E$13</f>
        <v>0.738</v>
      </c>
      <c r="H9" s="36" t="n">
        <f aca="false">'Exhibit 2'!$Q$12</f>
        <v>0.835</v>
      </c>
      <c r="I9" s="1"/>
    </row>
    <row r="10" customFormat="false" ht="15" hidden="false" customHeight="false" outlineLevel="0" collapsed="false">
      <c r="A10" s="1"/>
      <c r="B10" s="5" t="s">
        <v>478</v>
      </c>
      <c r="C10" s="8" t="s">
        <v>327</v>
      </c>
      <c r="D10" s="15" t="n">
        <v>92</v>
      </c>
      <c r="E10" s="15" t="n">
        <v>92</v>
      </c>
      <c r="F10" s="15" t="n">
        <v>92</v>
      </c>
      <c r="G10" s="15" t="n">
        <v>366</v>
      </c>
      <c r="H10" s="15" t="n">
        <v>91</v>
      </c>
      <c r="I10" s="1"/>
    </row>
    <row r="11" customFormat="false" ht="15" hidden="false" customHeight="false" outlineLevel="0" collapsed="false">
      <c r="A11" s="1"/>
      <c r="B11" s="8" t="s">
        <v>479</v>
      </c>
      <c r="C11" s="1"/>
      <c r="D11" s="1"/>
      <c r="E11" s="1"/>
      <c r="F11" s="1"/>
      <c r="G11" s="1"/>
      <c r="H11" s="1"/>
      <c r="I11" s="1"/>
    </row>
    <row r="12" customFormat="false" ht="15" hidden="false" customHeight="false" outlineLevel="0" collapsed="false">
      <c r="A12" s="1"/>
      <c r="B12" s="1"/>
      <c r="C12" s="1"/>
      <c r="D12" s="1"/>
      <c r="E12" s="1"/>
      <c r="F12" s="1"/>
      <c r="G12" s="1"/>
      <c r="H12" s="1"/>
      <c r="I12" s="1"/>
    </row>
    <row r="13" customFormat="false" ht="15" hidden="false" customHeight="false" outlineLevel="0" collapsed="false">
      <c r="A13" s="1"/>
      <c r="B13" s="3" t="s">
        <v>480</v>
      </c>
      <c r="C13" s="1"/>
      <c r="D13" s="1"/>
      <c r="E13" s="1"/>
      <c r="F13" s="1"/>
      <c r="G13" s="1"/>
      <c r="H13" s="1"/>
      <c r="I13" s="1"/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IC Simulator · Hollywood Media Portfolio · Advanced · Practice use only&amp;R&amp;8 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0"/>
    <col collapsed="false" customWidth="true" hidden="false" outlineLevel="0" max="3" min="3" style="0" width="10"/>
  </cols>
  <sheetData>
    <row r="1" customFormat="false" ht="15" hidden="false" customHeight="false" outlineLevel="0" collapsed="false">
      <c r="A1" s="1"/>
      <c r="B1" s="2" t="s">
        <v>481</v>
      </c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1"/>
      <c r="B2" s="3" t="s">
        <v>482</v>
      </c>
      <c r="C2" s="1"/>
      <c r="D2" s="1"/>
      <c r="E2" s="1"/>
      <c r="F2" s="1"/>
      <c r="G2" s="1"/>
      <c r="H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</row>
    <row r="4" customFormat="false" ht="15" hidden="false" customHeight="false" outlineLevel="0" collapsed="false">
      <c r="A4" s="1"/>
      <c r="B4" s="37" t="s">
        <v>483</v>
      </c>
      <c r="C4" s="37" t="s">
        <v>40</v>
      </c>
      <c r="D4" s="37" t="s">
        <v>484</v>
      </c>
      <c r="E4" s="37" t="s">
        <v>485</v>
      </c>
      <c r="F4" s="37" t="s">
        <v>486</v>
      </c>
      <c r="G4" s="37" t="s">
        <v>56</v>
      </c>
      <c r="H4" s="37" t="s">
        <v>487</v>
      </c>
    </row>
    <row r="5" customFormat="false" ht="15" hidden="false" customHeight="false" outlineLevel="0" collapsed="false">
      <c r="A5" s="1"/>
      <c r="B5" s="13" t="s">
        <v>488</v>
      </c>
      <c r="C5" s="14"/>
      <c r="D5" s="14"/>
      <c r="E5" s="14"/>
      <c r="F5" s="14"/>
      <c r="G5" s="14"/>
      <c r="H5" s="14"/>
    </row>
    <row r="6" customFormat="false" ht="15" hidden="false" customHeight="false" outlineLevel="0" collapsed="false">
      <c r="A6" s="1"/>
      <c r="B6" s="1" t="s">
        <v>489</v>
      </c>
      <c r="C6" s="1" t="s">
        <v>121</v>
      </c>
      <c r="D6" s="38" t="n">
        <f aca="false">'Exhibit 5'!$D$40-'Exhibit 5'!$D$46</f>
        <v>0</v>
      </c>
      <c r="E6" s="39" t="n">
        <v>0</v>
      </c>
      <c r="F6" s="38" t="n">
        <f aca="false">D6-E6</f>
        <v>0</v>
      </c>
      <c r="G6" s="38" t="n">
        <v>0</v>
      </c>
      <c r="H6" s="4" t="str">
        <f aca="false">IF(ABS(F6)&lt;=G6,"OK","FAIL")</f>
        <v>OK</v>
      </c>
    </row>
    <row r="7" customFormat="false" ht="15" hidden="false" customHeight="false" outlineLevel="0" collapsed="false">
      <c r="A7" s="1"/>
      <c r="B7" s="1" t="s">
        <v>490</v>
      </c>
      <c r="C7" s="1" t="s">
        <v>135</v>
      </c>
      <c r="D7" s="38" t="n">
        <f aca="false">'Exhibit 3'!$D$9-'Exhibit 1'!$H$14</f>
        <v>0</v>
      </c>
      <c r="E7" s="39" t="n">
        <v>0</v>
      </c>
      <c r="F7" s="38" t="n">
        <f aca="false">D7-E7</f>
        <v>0</v>
      </c>
      <c r="G7" s="38" t="n">
        <v>0</v>
      </c>
      <c r="H7" s="4" t="str">
        <f aca="false">IF(ABS(F7)&lt;=G7,"OK","FAIL")</f>
        <v>OK</v>
      </c>
    </row>
    <row r="8" customFormat="false" ht="15" hidden="false" customHeight="false" outlineLevel="0" collapsed="false">
      <c r="A8" s="1"/>
      <c r="B8" s="1" t="s">
        <v>491</v>
      </c>
      <c r="C8" s="1" t="s">
        <v>135</v>
      </c>
      <c r="D8" s="38" t="n">
        <f aca="false">'Exhibit 3'!$D$15-'Exhibit 1'!$H$17</f>
        <v>0</v>
      </c>
      <c r="E8" s="39" t="n">
        <v>0</v>
      </c>
      <c r="F8" s="38" t="n">
        <f aca="false">D8-E8</f>
        <v>0</v>
      </c>
      <c r="G8" s="38" t="n">
        <v>0</v>
      </c>
      <c r="H8" s="4" t="str">
        <f aca="false">IF(ABS(F8)&lt;=G8,"OK","FAIL")</f>
        <v>OK</v>
      </c>
    </row>
    <row r="9" customFormat="false" ht="15" hidden="false" customHeight="false" outlineLevel="0" collapsed="false">
      <c r="A9" s="1"/>
      <c r="B9" s="1" t="s">
        <v>492</v>
      </c>
      <c r="C9" s="1" t="s">
        <v>121</v>
      </c>
      <c r="D9" s="38" t="n">
        <f aca="false">'Exhibit 2'!$D$10+'Exhibit 2'!$E$10+'Exhibit 2'!$F$10+'Exhibit 2'!$G$10-'Exhibit 1'!$D$11</f>
        <v>0</v>
      </c>
      <c r="E9" s="39" t="n">
        <v>0</v>
      </c>
      <c r="F9" s="38" t="n">
        <f aca="false">D9-E9</f>
        <v>0</v>
      </c>
      <c r="G9" s="38" t="n">
        <v>0</v>
      </c>
      <c r="H9" s="4" t="str">
        <f aca="false">IF(ABS(F9)&lt;=G9,"OK","FAIL")</f>
        <v>OK</v>
      </c>
    </row>
    <row r="10" customFormat="false" ht="15" hidden="false" customHeight="false" outlineLevel="0" collapsed="false">
      <c r="A10" s="1"/>
      <c r="B10" s="1" t="s">
        <v>493</v>
      </c>
      <c r="C10" s="1" t="s">
        <v>121</v>
      </c>
      <c r="D10" s="38" t="n">
        <f aca="false">'Exhibit 2'!$H$10+'Exhibit 2'!$I$10+'Exhibit 2'!$J$10+'Exhibit 2'!$K$10-'Exhibit 1'!$E$11</f>
        <v>0</v>
      </c>
      <c r="E10" s="39" t="n">
        <v>0</v>
      </c>
      <c r="F10" s="38" t="n">
        <f aca="false">D10-E10</f>
        <v>0</v>
      </c>
      <c r="G10" s="38" t="n">
        <v>0</v>
      </c>
      <c r="H10" s="4" t="str">
        <f aca="false">IF(ABS(F10)&lt;=G10,"OK","FAIL")</f>
        <v>OK</v>
      </c>
    </row>
    <row r="11" customFormat="false" ht="15" hidden="false" customHeight="false" outlineLevel="0" collapsed="false">
      <c r="A11" s="1"/>
      <c r="B11" s="1" t="s">
        <v>494</v>
      </c>
      <c r="C11" s="1" t="s">
        <v>121</v>
      </c>
      <c r="D11" s="38" t="n">
        <f aca="false">'Exhibit 2'!$L$10+'Exhibit 2'!$M$10+'Exhibit 2'!$N$10+'Exhibit 2'!$O$10-'Exhibit 1'!$F$11</f>
        <v>0</v>
      </c>
      <c r="E11" s="39" t="n">
        <v>0</v>
      </c>
      <c r="F11" s="38" t="n">
        <f aca="false">D11-E11</f>
        <v>0</v>
      </c>
      <c r="G11" s="38" t="n">
        <v>0</v>
      </c>
      <c r="H11" s="4" t="str">
        <f aca="false">IF(ABS(F11)&lt;=G11,"OK","FAIL")</f>
        <v>OK</v>
      </c>
    </row>
    <row r="12" customFormat="false" ht="15" hidden="false" customHeight="false" outlineLevel="0" collapsed="false">
      <c r="A12" s="1"/>
      <c r="B12" s="1" t="s">
        <v>495</v>
      </c>
      <c r="C12" s="1" t="s">
        <v>121</v>
      </c>
      <c r="D12" s="38" t="n">
        <f aca="false">'Exhibit 7'!$D$7-'Exhibit 7'!$D$8-'Exhibit 7'!$D$9-'Exhibit 7'!$D$10</f>
        <v>0</v>
      </c>
      <c r="E12" s="39" t="n">
        <v>0</v>
      </c>
      <c r="F12" s="38" t="n">
        <f aca="false">D12-E12</f>
        <v>0</v>
      </c>
      <c r="G12" s="38" t="n">
        <v>0</v>
      </c>
      <c r="H12" s="4" t="str">
        <f aca="false">IF(ABS(F12)&lt;=G12,"OK","FAIL")</f>
        <v>OK</v>
      </c>
    </row>
    <row r="13" customFormat="false" ht="15" hidden="false" customHeight="false" outlineLevel="0" collapsed="false">
      <c r="A13" s="1"/>
      <c r="B13" s="1" t="s">
        <v>496</v>
      </c>
      <c r="C13" s="1" t="s">
        <v>121</v>
      </c>
      <c r="D13" s="38" t="n">
        <f aca="false">'Exhibit 7'!$D$33</f>
        <v>3362850</v>
      </c>
      <c r="E13" s="39" t="n">
        <v>3362850</v>
      </c>
      <c r="F13" s="38" t="n">
        <f aca="false">D13-E13</f>
        <v>0</v>
      </c>
      <c r="G13" s="38" t="n">
        <v>0</v>
      </c>
      <c r="H13" s="4" t="str">
        <f aca="false">IF(ABS(F13)&lt;=G13,"OK","FAIL")</f>
        <v>OK</v>
      </c>
    </row>
    <row r="14" customFormat="false" ht="15" hidden="false" customHeight="false" outlineLevel="0" collapsed="false">
      <c r="A14" s="1"/>
      <c r="B14" s="13" t="s">
        <v>497</v>
      </c>
      <c r="C14" s="14"/>
      <c r="D14" s="14"/>
      <c r="E14" s="14"/>
      <c r="F14" s="14"/>
      <c r="G14" s="14"/>
      <c r="H14" s="14"/>
    </row>
    <row r="15" customFormat="false" ht="15" hidden="false" customHeight="false" outlineLevel="0" collapsed="false">
      <c r="A15" s="1"/>
      <c r="B15" s="1" t="s">
        <v>498</v>
      </c>
      <c r="C15" s="1" t="s">
        <v>121</v>
      </c>
      <c r="D15" s="38" t="n">
        <f aca="false">'Exhibit 1'!$D$9</f>
        <v>70403</v>
      </c>
      <c r="E15" s="39" t="n">
        <v>70403</v>
      </c>
      <c r="F15" s="38" t="n">
        <f aca="false">D15-E15</f>
        <v>0</v>
      </c>
      <c r="G15" s="38" t="n">
        <v>1</v>
      </c>
      <c r="H15" s="4" t="str">
        <f aca="false">IF(ABS(F15)&lt;=G15,"OK","FAIL")</f>
        <v>OK</v>
      </c>
    </row>
    <row r="16" customFormat="false" ht="15" hidden="false" customHeight="false" outlineLevel="0" collapsed="false">
      <c r="A16" s="1"/>
      <c r="B16" s="1" t="s">
        <v>499</v>
      </c>
      <c r="C16" s="1" t="s">
        <v>121</v>
      </c>
      <c r="D16" s="38" t="n">
        <f aca="false">'Exhibit 1'!$E$9</f>
        <v>70173</v>
      </c>
      <c r="E16" s="39" t="n">
        <v>70173</v>
      </c>
      <c r="F16" s="38" t="n">
        <f aca="false">D16-E16</f>
        <v>0</v>
      </c>
      <c r="G16" s="38" t="n">
        <v>1</v>
      </c>
      <c r="H16" s="4" t="str">
        <f aca="false">IF(ABS(F16)&lt;=G16,"OK","FAIL")</f>
        <v>OK</v>
      </c>
    </row>
    <row r="17" customFormat="false" ht="15" hidden="false" customHeight="false" outlineLevel="0" collapsed="false">
      <c r="A17" s="1"/>
      <c r="B17" s="1" t="s">
        <v>500</v>
      </c>
      <c r="C17" s="1" t="s">
        <v>121</v>
      </c>
      <c r="D17" s="38" t="n">
        <f aca="false">'Exhibit 1'!$F$9</f>
        <v>66186</v>
      </c>
      <c r="E17" s="39" t="n">
        <v>66186</v>
      </c>
      <c r="F17" s="38" t="n">
        <f aca="false">D17-E17</f>
        <v>0</v>
      </c>
      <c r="G17" s="38" t="n">
        <v>1</v>
      </c>
      <c r="H17" s="4" t="str">
        <f aca="false">IF(ABS(F17)&lt;=G17,"OK","FAIL")</f>
        <v>OK</v>
      </c>
    </row>
    <row r="18" customFormat="false" ht="15" hidden="false" customHeight="false" outlineLevel="0" collapsed="false">
      <c r="A18" s="1"/>
      <c r="B18" s="1" t="s">
        <v>501</v>
      </c>
      <c r="C18" s="1" t="s">
        <v>121</v>
      </c>
      <c r="D18" s="38" t="n">
        <f aca="false">'Exhibit 1'!$F$11</f>
        <v>22850</v>
      </c>
      <c r="E18" s="39" t="n">
        <v>22850</v>
      </c>
      <c r="F18" s="38" t="n">
        <f aca="false">D18-E18</f>
        <v>0</v>
      </c>
      <c r="G18" s="38" t="n">
        <v>1</v>
      </c>
      <c r="H18" s="4" t="str">
        <f aca="false">IF(ABS(F18)&lt;=G18,"OK","FAIL")</f>
        <v>OK</v>
      </c>
    </row>
    <row r="19" customFormat="false" ht="15" hidden="false" customHeight="false" outlineLevel="0" collapsed="false">
      <c r="A19" s="1"/>
      <c r="B19" s="1" t="s">
        <v>502</v>
      </c>
      <c r="C19" s="1" t="s">
        <v>121</v>
      </c>
      <c r="D19" s="38" t="n">
        <f aca="false">'Exhibit 1'!$H$11</f>
        <v>14785</v>
      </c>
      <c r="E19" s="39" t="n">
        <v>14785</v>
      </c>
      <c r="F19" s="38" t="n">
        <f aca="false">D19-E19</f>
        <v>0</v>
      </c>
      <c r="G19" s="38" t="n">
        <v>1</v>
      </c>
      <c r="H19" s="4" t="str">
        <f aca="false">IF(ABS(F19)&lt;=G19,"OK","FAIL")</f>
        <v>OK</v>
      </c>
    </row>
    <row r="20" customFormat="false" ht="15" hidden="false" customHeight="false" outlineLevel="0" collapsed="false">
      <c r="A20" s="1"/>
      <c r="B20" s="1" t="s">
        <v>503</v>
      </c>
      <c r="C20" s="1" t="s">
        <v>121</v>
      </c>
      <c r="D20" s="38" t="n">
        <f aca="false">'Exhibit 1'!$G$11</f>
        <v>11044</v>
      </c>
      <c r="E20" s="39" t="n">
        <v>11044</v>
      </c>
      <c r="F20" s="38" t="n">
        <f aca="false">D20-E20</f>
        <v>0</v>
      </c>
      <c r="G20" s="38" t="n">
        <v>1</v>
      </c>
      <c r="H20" s="4" t="str">
        <f aca="false">IF(ABS(F20)&lt;=G20,"OK","FAIL")</f>
        <v>OK</v>
      </c>
    </row>
    <row r="21" customFormat="false" ht="15" hidden="false" customHeight="false" outlineLevel="0" collapsed="false">
      <c r="A21" s="1"/>
      <c r="B21" s="1" t="s">
        <v>504</v>
      </c>
      <c r="C21" s="1" t="s">
        <v>121</v>
      </c>
      <c r="D21" s="38" t="n">
        <f aca="false">'Exhibit 2'!$P$10+'Exhibit 2'!$Q$10</f>
        <v>14785</v>
      </c>
      <c r="E21" s="39" t="n">
        <v>14785</v>
      </c>
      <c r="F21" s="38" t="n">
        <f aca="false">D21-E21</f>
        <v>0</v>
      </c>
      <c r="G21" s="38" t="n">
        <v>1</v>
      </c>
      <c r="H21" s="4" t="str">
        <f aca="false">IF(ABS(F21)&lt;=G21,"OK","FAIL")</f>
        <v>OK</v>
      </c>
    </row>
    <row r="22" customFormat="false" ht="15" hidden="false" customHeight="false" outlineLevel="0" collapsed="false">
      <c r="A22" s="1"/>
      <c r="B22" s="1" t="s">
        <v>505</v>
      </c>
      <c r="C22" s="1" t="s">
        <v>121</v>
      </c>
      <c r="D22" s="38" t="n">
        <f aca="false">'Exhibit 2'!$L$10+'Exhibit 2'!$M$10</f>
        <v>11045</v>
      </c>
      <c r="E22" s="39" t="n">
        <v>11044</v>
      </c>
      <c r="F22" s="38" t="n">
        <f aca="false">D22-E22</f>
        <v>1</v>
      </c>
      <c r="G22" s="38" t="n">
        <v>1</v>
      </c>
      <c r="H22" s="4" t="str">
        <f aca="false">IF(ABS(F22)&lt;=G22,"OK","FAIL")</f>
        <v>OK</v>
      </c>
    </row>
    <row r="23" customFormat="false" ht="15" hidden="false" customHeight="false" outlineLevel="0" collapsed="false">
      <c r="A23" s="1"/>
      <c r="B23" s="1" t="s">
        <v>506</v>
      </c>
      <c r="C23" s="1" t="s">
        <v>121</v>
      </c>
      <c r="D23" s="38" t="n">
        <f aca="false">'Exhibit 2'!$G$10</f>
        <v>5466</v>
      </c>
      <c r="E23" s="39" t="n">
        <v>5467</v>
      </c>
      <c r="F23" s="38" t="n">
        <f aca="false">D23-E23</f>
        <v>-1</v>
      </c>
      <c r="G23" s="38" t="n">
        <v>2</v>
      </c>
      <c r="H23" s="4" t="str">
        <f aca="false">IF(ABS(F23)&lt;=G23,"OK","FAIL")</f>
        <v>OK</v>
      </c>
    </row>
    <row r="24" customFormat="false" ht="15" hidden="false" customHeight="false" outlineLevel="0" collapsed="false">
      <c r="A24" s="1"/>
      <c r="B24" s="1" t="s">
        <v>507</v>
      </c>
      <c r="C24" s="1" t="s">
        <v>147</v>
      </c>
      <c r="D24" s="38" t="n">
        <f aca="false">'Exhibit 1'!$H$21</f>
        <v>73.9774874565261</v>
      </c>
      <c r="E24" s="39" t="n">
        <v>73.98</v>
      </c>
      <c r="F24" s="38" t="n">
        <f aca="false">D24-E24</f>
        <v>-0.00251254347388397</v>
      </c>
      <c r="G24" s="38" t="n">
        <v>0.005</v>
      </c>
      <c r="H24" s="4" t="str">
        <f aca="false">IF(ABS(F24)&lt;=G24,"OK","FAIL")</f>
        <v>OK</v>
      </c>
    </row>
    <row r="25" customFormat="false" ht="15" hidden="false" customHeight="false" outlineLevel="0" collapsed="false">
      <c r="A25" s="1"/>
      <c r="B25" s="1" t="s">
        <v>508</v>
      </c>
      <c r="C25" s="1" t="s">
        <v>147</v>
      </c>
      <c r="D25" s="38" t="n">
        <f aca="false">'Exhibit 1'!$F$21</f>
        <v>64.6412581136773</v>
      </c>
      <c r="E25" s="39" t="n">
        <v>64.64</v>
      </c>
      <c r="F25" s="38" t="n">
        <f aca="false">D25-E25</f>
        <v>0.00125811367729511</v>
      </c>
      <c r="G25" s="38" t="n">
        <v>0.005</v>
      </c>
      <c r="H25" s="4" t="str">
        <f aca="false">IF(ABS(F25)&lt;=G25,"OK","FAIL")</f>
        <v>OK</v>
      </c>
    </row>
    <row r="26" customFormat="false" ht="15" hidden="false" customHeight="false" outlineLevel="0" collapsed="false">
      <c r="A26" s="1"/>
      <c r="B26" s="1" t="s">
        <v>509</v>
      </c>
      <c r="C26" s="1" t="s">
        <v>131</v>
      </c>
      <c r="D26" s="38" t="n">
        <f aca="false">IF(AND('Exhibit 4'!$D$11&gt;0,'Exhibit 4'!$D$11&lt;1),0,1)</f>
        <v>0</v>
      </c>
      <c r="E26" s="39" t="n">
        <v>0</v>
      </c>
      <c r="F26" s="38" t="n">
        <f aca="false">D26-E26</f>
        <v>0</v>
      </c>
      <c r="G26" s="38" t="n">
        <v>0</v>
      </c>
      <c r="H26" s="4" t="str">
        <f aca="false">IF(ABS(F26)&lt;=G26,"OK","FAIL")</f>
        <v>OK</v>
      </c>
    </row>
    <row r="27" customFormat="false" ht="15" hidden="false" customHeight="false" outlineLevel="0" collapsed="false">
      <c r="A27" s="1"/>
      <c r="B27" s="1" t="s">
        <v>510</v>
      </c>
      <c r="C27" s="1" t="s">
        <v>131</v>
      </c>
      <c r="D27" s="38" t="n">
        <f aca="false">ROUND('Exhibit 6'!$D$43,3)</f>
        <v>-0.127</v>
      </c>
      <c r="E27" s="39" t="n">
        <v>-0.127</v>
      </c>
      <c r="F27" s="38" t="n">
        <f aca="false">D27-E27</f>
        <v>0</v>
      </c>
      <c r="G27" s="38" t="n">
        <v>0.0005</v>
      </c>
      <c r="H27" s="4" t="str">
        <f aca="false">IF(ABS(F27)&lt;=G27,"OK","FAIL")</f>
        <v>OK</v>
      </c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</row>
    <row r="29" customFormat="false" ht="15" hidden="false" customHeight="false" outlineLevel="0" collapsed="false">
      <c r="A29" s="1"/>
      <c r="B29" s="4" t="s">
        <v>12</v>
      </c>
      <c r="C29" s="1"/>
      <c r="D29" s="6" t="str">
        <f aca="false">IF(COUNTIF(H5:H27,"FAIL")=0,"ALL CHECKS OK","CHECK FAILURES")</f>
        <v>ALL CHECKS OK</v>
      </c>
      <c r="E29" s="1"/>
      <c r="F29" s="1"/>
      <c r="G29" s="1"/>
      <c r="H29" s="1"/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IC Simulator · Hollywood Media Portfolio · Advanced · Practice use only&amp;R&amp;8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2026-10-12T04:32:22Z</dcterms:created>
  <dc:creator>openpyxl</dc:creator>
  <dc:description/>
  <dc:language>en-US</dc:language>
  <cp:lastModifiedBy/>
  <dcterms:modified xsi:type="dcterms:W3CDTF">2026-10-12T04:32:22Z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