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Cover" sheetId="1" state="visible" r:id="rId3"/>
    <sheet name="README" sheetId="2" state="visible" r:id="rId4"/>
    <sheet name="Exhibit 1" sheetId="3" state="visible" r:id="rId5"/>
    <sheet name="Exhibit 2" sheetId="4" state="visible" r:id="rId6"/>
    <sheet name="Exhibit 3" sheetId="5" state="visible" r:id="rId7"/>
    <sheet name="Exhibit 4" sheetId="6" state="visible" r:id="rId8"/>
    <sheet name="Exhibit 5" sheetId="7" state="visible" r:id="rId9"/>
    <sheet name="Exhibit 6" sheetId="8" state="visible" r:id="rId10"/>
    <sheet name="Exhibit 7" sheetId="9" state="visible" r:id="rId11"/>
    <sheet name="Checks" sheetId="10" state="visible" r:id="rId12"/>
  </sheets>
  <definedNames>
    <definedName function="false" hidden="false" localSheetId="9" name="_xlnm.Print_Area" vbProcedure="false">Checks!$A$1:$I$73</definedName>
    <definedName function="false" hidden="false" localSheetId="0" name="_xlnm.Print_Area" vbProcedure="false">Cover!$A$1:$C$21</definedName>
    <definedName function="false" hidden="false" localSheetId="2" name="_xlnm.Print_Area" vbProcedure="false">'Exhibit 1'!$A$1:$J$102</definedName>
    <definedName function="false" hidden="false" localSheetId="3" name="_xlnm.Print_Area" vbProcedure="false">'Exhibit 2'!$A$1:$G$65</definedName>
    <definedName function="false" hidden="false" localSheetId="4" name="_xlnm.Print_Area" vbProcedure="false">'Exhibit 3'!$A$1:$I$90</definedName>
    <definedName function="false" hidden="false" localSheetId="5" name="_xlnm.Print_Area" vbProcedure="false">'Exhibit 4'!$A$1:$R$46</definedName>
    <definedName function="false" hidden="false" localSheetId="6" name="_xlnm.Print_Area" vbProcedure="false">'Exhibit 5'!$A$1:$O$101</definedName>
    <definedName function="false" hidden="false" localSheetId="7" name="_xlnm.Print_Area" vbProcedure="false">'Exhibit 6'!$A$1:$F$45</definedName>
    <definedName function="false" hidden="false" localSheetId="8" name="_xlnm.Print_Area" vbProcedure="false">'Exhibit 7'!$A$1:$H$32</definedName>
    <definedName function="false" hidden="false" localSheetId="1" name="_xlnm.Print_Area" vbProcedure="false">README!$A$1:$C$39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<sst xmlns="http://schemas.openxmlformats.org/spreadsheetml/2006/main" count="1272" uniqueCount="729">
  <si>
    <t xml:space="preserve">Oportun: refinancing the 15% corporate loan</t>
  </si>
  <si>
    <t xml:space="preserve">Exhibit data book · IC Simulator · Asset-based &amp; specialty finance · Intermediate · Practice use only</t>
  </si>
  <si>
    <t xml:space="preserve">Case date / data as of</t>
  </si>
  <si>
    <t xml:space="preserve">Decision: Oct 2026 · Financial data to 30 Jun 2026 · Market data to 9 Oct 2026</t>
  </si>
  <si>
    <t xml:space="preserve">Version</t>
  </si>
  <si>
    <t xml:space="preserve">v1 (12 Oct 2026), uncalibrated</t>
  </si>
  <si>
    <t xml:space="preserve">Company</t>
  </si>
  <si>
    <t xml:space="preserve">Oportun Financial Corporation (NASDAQ: OPRT), real SEC filer</t>
  </si>
  <si>
    <t xml:space="preserve">Hypothetical elements</t>
  </si>
  <si>
    <t xml:space="preserve">The refinancing request, the lender (Tamsin Credit Partners, fictional) and every proposed term</t>
  </si>
  <si>
    <t xml:space="preserve">Master check</t>
  </si>
  <si>
    <t xml:space="preserve">Tab map</t>
  </si>
  <si>
    <t xml:space="preserve">README</t>
  </si>
  <si>
    <t xml:space="preserve">Conventions, sign convention, definitions, sources</t>
  </si>
  <si>
    <t xml:space="preserve">Exhibit 1</t>
  </si>
  <si>
    <t xml:space="preserve">Financial summary: FY2023A–FY2025A, 6M Jun-25A, 6M Jun-26A, LTM Jun-26; Adjusted EBITDA bridge; KPIs; cash flow; reconcile; company facts</t>
  </si>
  <si>
    <t xml:space="preserve">Exhibit 2</t>
  </si>
  <si>
    <t xml:space="preserve">Balance sheet (4 dates), VIE perimeter, loans at principal vs fair value, liquidity</t>
  </si>
  <si>
    <t xml:space="preserve">Exhibit 3</t>
  </si>
  <si>
    <t xml:space="preserve">Sources and uses (hypothetical), pro forma capitalization, warehouses and securitizations by deal, proposed numeric terms</t>
  </si>
  <si>
    <t xml:space="preserve">Exhibit 4</t>
  </si>
  <si>
    <t xml:space="preserve">15 quarters of credit metrics; 8 quarters of earnings; quarters-vs-annual reconcile</t>
  </si>
  <si>
    <t xml:space="preserve">Exhibit 5</t>
  </si>
  <si>
    <t xml:space="preserve">Static pool vintage losses; 2026-A note classes, credit enhancement, fees, triggers, seller assumptions</t>
  </si>
  <si>
    <t xml:space="preserve">Exhibit 6</t>
  </si>
  <si>
    <t xml:space="preserve">Existing term loan: terms, prepayment premium, principal history</t>
  </si>
  <si>
    <t xml:space="preserve">Exhibit 7</t>
  </si>
  <si>
    <t xml:space="preserve">Pricing reference points and base rate</t>
  </si>
  <si>
    <t xml:space="preserve">Checks</t>
  </si>
  <si>
    <t xml:space="preserve">All ties; master check feeds this cover</t>
  </si>
  <si>
    <t xml:space="preserve">Layout</t>
  </si>
  <si>
    <t xml:space="preserve">Labels in column B, units in column C, data from column D. Exhibit numbers match the case packet.</t>
  </si>
  <si>
    <t xml:space="preserve">Colour convention</t>
  </si>
  <si>
    <t xml:space="preserve">Blue font = hard-coded input from a source; black = formula on the same sheet; green = link to another sheet. Fill-in cells (none in this data book) would be pale yellow FFF9E6. Red is reserved for check failures.</t>
  </si>
  <si>
    <t xml:space="preserve">Units</t>
  </si>
  <si>
    <t xml:space="preserve">$M unless stated; rates stored as decimals and formatted as %; multiples formatted "x". Display: one decimal for $M and %, thousands separators, negatives in parentheses.</t>
  </si>
  <si>
    <t xml:space="preserve">Sign convention</t>
  </si>
  <si>
    <t xml:space="preserve">Income statement costs (interest expense, operating expenses, tax) stored positive and subtracted; tax benefit stored negative. "Net decrease in fair value" stored as filed (negative = decrease) and added. Cash flow lines as filed (outflows negative). Any flip is done in a formula.</t>
  </si>
  <si>
    <t xml:space="preserve">Periods</t>
  </si>
  <si>
    <t xml:space="preserve">Fiscal year ends 31 December (calendar; no 52/53-week weeks). YTD columns are 6M Jun-25A and 6M Jun-26A. LTM Jun-26 = FY2025A + 6M Jun-26A − 6M Jun-25A, built as a formula on every flow line. Rates and balances are not summed.</t>
  </si>
  <si>
    <t xml:space="preserve">Missing data</t>
  </si>
  <si>
    <t xml:space="preserve">Not disclosed = blank cell with "n/d" in the note column; not applicable = blank with "n/a". No text in numeric cells.</t>
  </si>
  <si>
    <t xml:space="preserve">Internal arithmetic must be exactly 0. Ties to filed data use Model / Reported / Delta and pass if |Delta| ≤ 0.5 × the unit ($0.5M for $M data; 0.005% for rates). Master check on Cover.</t>
  </si>
  <si>
    <t xml:space="preserve">Adjusted EBITDA</t>
  </si>
  <si>
    <t xml:space="preserve">Company non-GAAP definition: net income + income tax + interest on corporate financing + D&amp;A + stock-based compensation + certain non-recurring charges + fair value mark-to-market adjustment. Securitization and warehouse interest is NOT added back, so the measure is after asset-level funding cost and after net charge-offs.</t>
  </si>
  <si>
    <t xml:space="preserve">Consolidated Adjusted EBITDA (credit agreement)</t>
  </si>
  <si>
    <t xml:space="preserve">Similar add-backs; unusual or non-recurring add-backs capped at 20% of the total (Exhibit 6). Annualization factor redacted.</t>
  </si>
  <si>
    <t xml:space="preserve">Annualized net charge-off rate</t>
  </si>
  <si>
    <t xml:space="preserve">Annualized principal losses net of recoveries ÷ average daily principal balance of owned loans.</t>
  </si>
  <si>
    <t xml:space="preserve">30+ day delinquency rate</t>
  </si>
  <si>
    <t xml:space="preserve">Unpaid principal 30+ days past due ÷ owned principal balance at period end.</t>
  </si>
  <si>
    <t xml:space="preserve">Portfolio yield</t>
  </si>
  <si>
    <t xml:space="preserve">Annualized interest income ÷ average daily principal balance.</t>
  </si>
  <si>
    <t xml:space="preserve">Cost of debt</t>
  </si>
  <si>
    <t xml:space="preserve">Annualized interest expense ÷ average daily debt balance (all debt, incl. corporate).</t>
  </si>
  <si>
    <t xml:space="preserve">Monthly Loss Percentage (2026-A)</t>
  </si>
  <si>
    <t xml:space="preserve">12 × (defaulted receivables in the month − recoveries) ÷ eligible receivables at the start of the month. Rapid amortization if the 3-month average exceeds 19.0%.</t>
  </si>
  <si>
    <t xml:space="preserve">Net Receivables Equity (proposed covenant, hypothetical)</t>
  </si>
  <si>
    <t xml:space="preserve">Loans receivable at fair value + restricted cash − secured financing − asset-backed notes at fair value − asset-backed borrowings at amortized cost. Coverage = Net Receivables Equity ÷ Corporate Indebtedness.</t>
  </si>
  <si>
    <t xml:space="preserve">Fictional / hypothetical</t>
  </si>
  <si>
    <t xml:space="preserve">Oportun and its filings are real. The refinancing, Tamsin Credit Partners and all proposed terms are hypothetical and labelled.</t>
  </si>
  <si>
    <t xml:space="preserve">Practice use</t>
  </si>
  <si>
    <t xml:space="preserve">For training only. Not investment advice.</t>
  </si>
  <si>
    <t xml:space="preserve">Sources</t>
  </si>
  <si>
    <t xml:space="preserve">S16</t>
  </si>
  <si>
    <t xml:space="preserve">TransUnion, Q2 2026 Credit Industry Insights Report: unsecured personal loan summary (newsroom release, accessed 12 Oct 2026) · https://newsroom.transunion.com/Q2-2026-CIIR/</t>
  </si>
  <si>
    <t xml:space="preserve">S1</t>
  </si>
  <si>
    <t xml:space="preserve">Oportun Financial Corp. Form 10-Q for the quarter ended 30 Jun 2026 (filed 6 Aug 2026) · https://www.sec.gov/Archives/edgar/data/1538716/000153871626000067/oprt-20260630.htm</t>
  </si>
  <si>
    <t xml:space="preserve">S2</t>
  </si>
  <si>
    <t xml:space="preserve">Oportun Form 10-K for FY2025 (filed 27 Feb 2026) · https://www.sec.gov/Archives/edgar/data/1538716/000153871626000015/oprt-20251231.htm</t>
  </si>
  <si>
    <t xml:space="preserve">S3</t>
  </si>
  <si>
    <t xml:space="preserve">Oportun Form 10-K for FY2024 (filed 20 Feb 2025) · https://www.sec.gov/Archives/edgar/data/1538716/000153871625000013/oprt-20241231.htm</t>
  </si>
  <si>
    <t xml:space="preserve">S4</t>
  </si>
  <si>
    <t xml:space="preserve">Oportun Form 8-K, Ex. 99.1 earnings releases: 2Q26 (5 Aug 2026), 1Q26 (7 May 2026), 4Q25 (26 Feb 2026), 3Q25 (4 Nov 2025), 2Q24 (8 Aug 2024), 1Q24 (9 May 2024), 4Q23 (12 Mar 2024), 3Q23 (6 Nov 2023) · https://www.sec.gov/Archives/edgar/data/1538716/000153871626000065/earningsrelease2q2026.htm</t>
  </si>
  <si>
    <t xml:space="preserve">S5</t>
  </si>
  <si>
    <t xml:space="preserve">Oportun Form 8-K (29 Oct 2024) incl. Ex. 10.1 Credit Agreement dated 23 Oct 2024 (covenant levels redacted [***]) · https://investor.oportun.com/sec-filings/all-sec-filings/content/0001538716-24-000129/0001538716-24-000129.pdf</t>
  </si>
  <si>
    <t xml:space="preserve">S6</t>
  </si>
  <si>
    <t xml:space="preserve">Oportun Issuance Trust 2026-A Final Offering Memorandum (3 Feb 2026), posted on Oportun IR · https://investor.oportun.com/_assets/_5ddaa98212df26fed533652adff5ba56/oportun/db/2364/22047/pdf/Oportun+2026-A+-+As-Printed+Final+Offering+Memorandum.pdf</t>
  </si>
  <si>
    <t xml:space="preserve">S7</t>
  </si>
  <si>
    <t xml:space="preserve">Oportun Form 8-K Ex. 99.1, 2026-A ABS and corporate debt repayment release (9 Feb 2026) · https://www.sec.gov/Archives/edgar/data/1538716/000153871626000007/a02_09x26xsecuritizationxp.htm</t>
  </si>
  <si>
    <t xml:space="preserve">S8</t>
  </si>
  <si>
    <t xml:space="preserve">Oportun Form 8-K Ex. 99.1, warehouse and corporate debt release (14 Oct 2025, filed 20 Oct 2025) · https://www.sec.gov/Archives/edgar/data/1538716/000119312525243729/d60914dex991.htm</t>
  </si>
  <si>
    <t xml:space="preserve">S9</t>
  </si>
  <si>
    <t xml:space="preserve">Oportun Forms 8-K on management and governance: 2 Apr 2026, 17 Apr 2026, 18 Jun 2026, 24 Jun 2026 (Radoff), 7 Jul 2026 (Column N.A.), 14 Aug 2026, 11 Sep 2026 (CFO) · https://www.sec.gov/cgi-bin/browse-edgar?action=getcompany&amp;CIK=0001538716&amp;type=8-K</t>
  </si>
  <si>
    <t xml:space="preserve">S10</t>
  </si>
  <si>
    <t xml:space="preserve">OneMain Holdings Form 8-K, 7.125% Senior Notes due 2034 (issued 20 Aug 2026) · https://www.sec.gov/Archives/edgar/data/1584207/000114036126033889/ef20080672_8k.htm</t>
  </si>
  <si>
    <t xml:space="preserve">S11</t>
  </si>
  <si>
    <t xml:space="preserve">Enova International Form 8-K, 9.125% Senior Notes due 2029 (priced 30 Jul 2024) · https://www.sec.gov/Archives/edgar/data/1529864/000119312524188995/d849085d8k.htm</t>
  </si>
  <si>
    <t xml:space="preserve">S12</t>
  </si>
  <si>
    <t xml:space="preserve">CME Term SOFR, 1M and 3M, 9 Oct 2026 (CME Group benchmark; values read via global-rates.com, a secondary display of CME data) · https://www.global-rates.com/en/interest-rates/cme-term-sofr/</t>
  </si>
  <si>
    <t xml:space="preserve">S13</t>
  </si>
  <si>
    <t xml:space="preserve">Federal Reserve Bank of New York, SOFR, 8 Oct 2026 (markets.newyorkfed.org API) · https://markets.newyorkfed.org/api/rates/secured/sofr/last/5.json</t>
  </si>
  <si>
    <t xml:space="preserve">S14</t>
  </si>
  <si>
    <t xml:space="preserve">Federal Reserve FOMC statement, 16 Sep 2026 (target range 3.75%–4.00%) · https://www.federalreserve.gov/newsevents/pressreleases/monetary20260916a.htm</t>
  </si>
  <si>
    <t xml:space="preserve">S15</t>
  </si>
  <si>
    <t xml:space="preserve">Fitch Ratings, "Fitch Rates Oportun Issuance Trust 2026-A" (10 Feb 2026), via MarketScreener · https://www.marketscreener.com/news/fitch-rates-oportun-issuance-trust-2026-a-ce7e5adfdf80f32d</t>
  </si>
  <si>
    <t xml:space="preserve">All URLs accessed 11–12 Oct 2026.</t>
  </si>
  <si>
    <t xml:space="preserve">Exhibit 1: Financial summary, Oportun Financial Corporation (consolidated)</t>
  </si>
  <si>
    <t xml:space="preserve">($ in millions unless stated; fiscal years ending December 31; LTM = FY2025A + 6M Jun-26A − 6M Jun-25A)</t>
  </si>
  <si>
    <t xml:space="preserve">FY2023A</t>
  </si>
  <si>
    <t xml:space="preserve">FY2024A</t>
  </si>
  <si>
    <t xml:space="preserve">FY2025A</t>
  </si>
  <si>
    <t xml:space="preserve">6M Jun-25A</t>
  </si>
  <si>
    <t xml:space="preserve">6M Jun-26A</t>
  </si>
  <si>
    <t xml:space="preserve">LTM Jun-26</t>
  </si>
  <si>
    <t xml:space="preserve">Period end date</t>
  </si>
  <si>
    <t xml:space="preserve">date</t>
  </si>
  <si>
    <t xml:space="preserve">Days in period (calendar fiscal year; no 52/53-week convention)</t>
  </si>
  <si>
    <t xml:space="preserve">days</t>
  </si>
  <si>
    <t xml:space="preserve">Weeks in period (days ÷ 7)</t>
  </si>
  <si>
    <t xml:space="preserve">weeks</t>
  </si>
  <si>
    <t xml:space="preserve">Basis</t>
  </si>
  <si>
    <t xml:space="preserve">text</t>
  </si>
  <si>
    <t xml:space="preserve">As reported</t>
  </si>
  <si>
    <t xml:space="preserve">Formula</t>
  </si>
  <si>
    <t xml:space="preserve">Income statement (costs stored positive and subtracted; fair value change stored as filed, negative = decrease)</t>
  </si>
  <si>
    <t xml:space="preserve">Interest income</t>
  </si>
  <si>
    <t xml:space="preserve">$M</t>
  </si>
  <si>
    <t xml:space="preserve">Non-interest income</t>
  </si>
  <si>
    <t xml:space="preserve">Total revenue</t>
  </si>
  <si>
    <t xml:space="preserve">Interest expense</t>
  </si>
  <si>
    <t xml:space="preserve">Net decrease in fair value</t>
  </si>
  <si>
    <t xml:space="preserve">Net revenue</t>
  </si>
  <si>
    <t xml:space="preserve">Technology and facilities</t>
  </si>
  <si>
    <t xml:space="preserve">Sales and marketing</t>
  </si>
  <si>
    <t xml:space="preserve">Personnel</t>
  </si>
  <si>
    <t xml:space="preserve">Outsourcing and professional fees</t>
  </si>
  <si>
    <t xml:space="preserve">General, administrative and other</t>
  </si>
  <si>
    <t xml:space="preserve">Total operating expenses</t>
  </si>
  <si>
    <t xml:space="preserve">Income (loss) before taxes</t>
  </si>
  <si>
    <t xml:space="preserve">Income tax expense (benefit)</t>
  </si>
  <si>
    <t xml:space="preserve">Net income (loss)</t>
  </si>
  <si>
    <t xml:space="preserve">Adjusted EBITDA bridge (company definition; add-backs as reported)</t>
  </si>
  <si>
    <t xml:space="preserve">add: Income tax expense (benefit)</t>
  </si>
  <si>
    <t xml:space="preserve">add: Interest on corporate financing</t>
  </si>
  <si>
    <t xml:space="preserve">add: Depreciation and amortization</t>
  </si>
  <si>
    <t xml:space="preserve">add: Stock-based compensation expense</t>
  </si>
  <si>
    <t xml:space="preserve">add: Workforce optimization expenses</t>
  </si>
  <si>
    <t xml:space="preserve">add: Other non-recurring charges</t>
  </si>
  <si>
    <t xml:space="preserve">add: Fair value mark-to-market adjustment</t>
  </si>
  <si>
    <t xml:space="preserve">Adjusted EBITDA margin (on total revenue)</t>
  </si>
  <si>
    <t xml:space="preserve">%</t>
  </si>
  <si>
    <t xml:space="preserve">Add-backs other than tax, corporate interest and D&amp;A, % of Adjusted EBITDA</t>
  </si>
  <si>
    <t xml:space="preserve">Portfolio and credit KPIs (as reported; rates are not additive, so LTM rates are n/a)</t>
  </si>
  <si>
    <t xml:space="preserve">Aggregate originations</t>
  </si>
  <si>
    <t xml:space="preserve">Net charge-offs (charge-offs net of recoveries)</t>
  </si>
  <si>
    <t xml:space="preserve">Owned principal balance, end of period</t>
  </si>
  <si>
    <t xml:space="preserve">Average daily principal balance</t>
  </si>
  <si>
    <t xml:space="preserve">Portfolio yield (annualized)</t>
  </si>
  <si>
    <t xml:space="preserve">30+ day delinquency rate, end of period</t>
  </si>
  <si>
    <t xml:space="preserve">Cost of debt (annualized)</t>
  </si>
  <si>
    <t xml:space="preserve">Operating expense ratio (total opex ÷ average daily principal; 6M annualized ×2)</t>
  </si>
  <si>
    <t xml:space="preserve">Cash flow summary (as filed: outflows negative)</t>
  </si>
  <si>
    <t xml:space="preserve">Net cash provided by operating activities</t>
  </si>
  <si>
    <t xml:space="preserve">Net cash used in investing activities</t>
  </si>
  <si>
    <t xml:space="preserve">Net cash used in financing activities</t>
  </si>
  <si>
    <t xml:space="preserve">   of which: capitalization of system development costs</t>
  </si>
  <si>
    <t xml:space="preserve">   of which: repayments of acquisition and corporate financing</t>
  </si>
  <si>
    <t xml:space="preserve">Cash paid for interest</t>
  </si>
  <si>
    <t xml:space="preserve">Cash paid for income taxes, net of refunds</t>
  </si>
  <si>
    <t xml:space="preserve">Reconcile: model vs reported (pass if |Delta| ≤ 0.5 × $1M unit)</t>
  </si>
  <si>
    <t xml:space="preserve">Total revenue: model</t>
  </si>
  <si>
    <t xml:space="preserve">Total revenue: reported</t>
  </si>
  <si>
    <t xml:space="preserve">Total revenue: delta</t>
  </si>
  <si>
    <t xml:space="preserve">Net revenue: model</t>
  </si>
  <si>
    <t xml:space="preserve">Net revenue: reported</t>
  </si>
  <si>
    <t xml:space="preserve">Net revenue: delta</t>
  </si>
  <si>
    <t xml:space="preserve">Total operating expenses: model</t>
  </si>
  <si>
    <t xml:space="preserve">Total operating expenses: reported</t>
  </si>
  <si>
    <t xml:space="preserve">Total operating expenses: delta</t>
  </si>
  <si>
    <t xml:space="preserve">Net income (loss): model</t>
  </si>
  <si>
    <t xml:space="preserve">Net income (loss): reported</t>
  </si>
  <si>
    <t xml:space="preserve">Net income (loss): delta</t>
  </si>
  <si>
    <t xml:space="preserve">Adjusted EBITDA: model</t>
  </si>
  <si>
    <t xml:space="preserve">Adjusted EBITDA: reported</t>
  </si>
  <si>
    <t xml:space="preserve">Adjusted EBITDA: delta</t>
  </si>
  <si>
    <t xml:space="preserve">Company facts used in the packet</t>
  </si>
  <si>
    <t xml:space="preserve">Value</t>
  </si>
  <si>
    <t xml:space="preserve">Source</t>
  </si>
  <si>
    <t xml:space="preserve">Credit provided since inception (as of 8 Sep 2026)</t>
  </si>
  <si>
    <t xml:space="preserve">$bn</t>
  </si>
  <si>
    <t xml:space="preserve">S9 (CFO release)</t>
  </si>
  <si>
    <t xml:space="preserve">Secured personal loan receivables, 30 Jun 2026</t>
  </si>
  <si>
    <t xml:space="preserve">S4 (2Q26 release)</t>
  </si>
  <si>
    <t xml:space="preserve">Secured personal loans as % of owned principal, 30 Jun 2026</t>
  </si>
  <si>
    <t xml:space="preserve">States offering secured personal loans</t>
  </si>
  <si>
    <t xml:space="preserve">count</t>
  </si>
  <si>
    <t xml:space="preserve">APR cap on new originations (since Aug 2020)</t>
  </si>
  <si>
    <t xml:space="preserve">S6 p.92</t>
  </si>
  <si>
    <t xml:space="preserve">Weighted average APR, unsecured loans in owned portfolio (30 Sep 2025)</t>
  </si>
  <si>
    <t xml:space="preserve">S6 p.91</t>
  </si>
  <si>
    <t xml:space="preserve">Average original balance, unsecured loans originated 3Q25</t>
  </si>
  <si>
    <t xml:space="preserve">$</t>
  </si>
  <si>
    <t xml:space="preserve">Common shares outstanding, 30 Jun 2026</t>
  </si>
  <si>
    <t xml:space="preserve">m shares</t>
  </si>
  <si>
    <t xml:space="preserve">Lender warrants outstanding, 30 Jun 2026</t>
  </si>
  <si>
    <t xml:space="preserve">Debt-to-equity, 30 Jun 2026 (company-reported)</t>
  </si>
  <si>
    <t xml:space="preserve">x</t>
  </si>
  <si>
    <t xml:space="preserve">FY2026 guidance: Adjusted EBITDA, low</t>
  </si>
  <si>
    <t xml:space="preserve">S4 (5 Aug 2026)</t>
  </si>
  <si>
    <t xml:space="preserve">FY2026 guidance: Adjusted EBITDA, high</t>
  </si>
  <si>
    <t xml:space="preserve">FY2026 guidance: annualized net charge-off rate, midpoint</t>
  </si>
  <si>
    <t xml:space="preserve">3Q26 guidance: annualized net charge-off rate, midpoint</t>
  </si>
  <si>
    <t xml:space="preserve">FY2026 guidance: total revenue, low</t>
  </si>
  <si>
    <t xml:space="preserve">FY2026 guidance: total revenue, high</t>
  </si>
  <si>
    <t xml:space="preserve">Oportun Issuance Trust 2026-A: term securitization number</t>
  </si>
  <si>
    <t xml:space="preserve">Members (customers), year-end 2025</t>
  </si>
  <si>
    <t xml:space="preserve">m</t>
  </si>
  <si>
    <t xml:space="preserve">Personal loan originations through Pathward, FY2025</t>
  </si>
  <si>
    <t xml:space="preserve">Year Oportun was founded</t>
  </si>
  <si>
    <t xml:space="preserve">year</t>
  </si>
  <si>
    <t xml:space="preserve">Pathward program agreement runs through</t>
  </si>
  <si>
    <t xml:space="preserve">Customers without a FICO score helped to start a credit history</t>
  </si>
  <si>
    <t xml:space="preserve">Source: S1 (10-Q 2Q26: Tables on pp.3–7, 24, 34–37); S2 (10-K FY2025); S3 (10-K FY2024, for FY2023 and FY2024); S4; S6. FY2023 includes the credit card portfolio sold in Nov 2024. LTM column is a formula.</t>
  </si>
  <si>
    <t xml:space="preserve">Exhibit 2: Balance sheet, VIE perimeter and liquidity</t>
  </si>
  <si>
    <t xml:space="preserve">($ in millions; period-end balances; carrying values as reported)</t>
  </si>
  <si>
    <t xml:space="preserve">Dec-23A</t>
  </si>
  <si>
    <t xml:space="preserve">Dec-24A</t>
  </si>
  <si>
    <t xml:space="preserve">Dec-25A</t>
  </si>
  <si>
    <t xml:space="preserve">Jun-26A</t>
  </si>
  <si>
    <t xml:space="preserve">Assets</t>
  </si>
  <si>
    <t xml:space="preserve">Cash and cash equivalents</t>
  </si>
  <si>
    <t xml:space="preserve">Restricted cash</t>
  </si>
  <si>
    <t xml:space="preserve">Loans receivable at fair value</t>
  </si>
  <si>
    <t xml:space="preserve">Capitalized software and other intangibles, net</t>
  </si>
  <si>
    <t xml:space="preserve">Right of use assets, operating</t>
  </si>
  <si>
    <t xml:space="preserve">Other assets</t>
  </si>
  <si>
    <t xml:space="preserve">Total assets</t>
  </si>
  <si>
    <t xml:space="preserve">Liabilities and equity</t>
  </si>
  <si>
    <t xml:space="preserve">Secured financing (warehouses)</t>
  </si>
  <si>
    <t xml:space="preserve">Asset-backed notes at fair value</t>
  </si>
  <si>
    <t xml:space="preserve">Asset-backed borrowings at amortized cost</t>
  </si>
  <si>
    <t xml:space="preserve">Acquisition and corporate financing (carrying value)</t>
  </si>
  <si>
    <t xml:space="preserve">Lease liabilities</t>
  </si>
  <si>
    <t xml:space="preserve">Other liabilities</t>
  </si>
  <si>
    <t xml:space="preserve">Total liabilities</t>
  </si>
  <si>
    <t xml:space="preserve">Total stockholders' equity</t>
  </si>
  <si>
    <t xml:space="preserve">Total liabilities and equity</t>
  </si>
  <si>
    <t xml:space="preserve">Check: assets − (liabilities + equity)</t>
  </si>
  <si>
    <t xml:space="preserve">Reported total assets</t>
  </si>
  <si>
    <t xml:space="preserve">Delta: total assets model − reported</t>
  </si>
  <si>
    <t xml:space="preserve">Reported total liabilities</t>
  </si>
  <si>
    <t xml:space="preserve">Delta: total liabilities model − reported</t>
  </si>
  <si>
    <t xml:space="preserve">Dec-23A and Dec-24A "Acquisition and corporate financing" includes the Digit acquisition financing (terminated 14 Nov 2024) and the prior term loan; Dec-25A and Jun-26A hold only the Oct-2024 term loan.</t>
  </si>
  <si>
    <t xml:space="preserve">Consolidated variable interest entities (securitization trusts and warehouse SPVs)</t>
  </si>
  <si>
    <t xml:space="preserve">Restricted cash (in VIEs)</t>
  </si>
  <si>
    <t xml:space="preserve">Loans receivable at fair value (in VIEs)</t>
  </si>
  <si>
    <t xml:space="preserve">Total VIE assets</t>
  </si>
  <si>
    <t xml:space="preserve">Reported total VIE assets</t>
  </si>
  <si>
    <t xml:space="preserve">Delta</t>
  </si>
  <si>
    <t xml:space="preserve">Secured financing (in VIEs)</t>
  </si>
  <si>
    <t xml:space="preserve">Asset-backed notes at fair value (in VIEs)</t>
  </si>
  <si>
    <t xml:space="preserve">Asset-backed borrowings at amortized cost (in VIEs)</t>
  </si>
  <si>
    <t xml:space="preserve">Total VIE liabilities</t>
  </si>
  <si>
    <t xml:space="preserve">Reported total VIE liabilities</t>
  </si>
  <si>
    <t xml:space="preserve">VIE secured financing is shown before debt issuance costs (308.6 at Jun-26) and differs from the balance sheet line (304.2).</t>
  </si>
  <si>
    <t xml:space="preserve">Loans receivable: principal vs fair value; fair value inputs</t>
  </si>
  <si>
    <t xml:space="preserve">Loans receivable: unpaid principal balance</t>
  </si>
  <si>
    <t xml:space="preserve">Loans receivable: fair value</t>
  </si>
  <si>
    <t xml:space="preserve">Remaining cumulative charge-offs (weighted average)</t>
  </si>
  <si>
    <t xml:space="preserve">Remaining cumulative prepayments (weighted average)</t>
  </si>
  <si>
    <t xml:space="preserve">Average life</t>
  </si>
  <si>
    <t xml:space="preserve">years</t>
  </si>
  <si>
    <t xml:space="preserve">Discount rate</t>
  </si>
  <si>
    <t xml:space="preserve">Liquidity and funding capacity, 30 Jun 2026</t>
  </si>
  <si>
    <t xml:space="preserve">Total capacity</t>
  </si>
  <si>
    <t xml:space="preserve">Borrowed / utilized</t>
  </si>
  <si>
    <t xml:space="preserve">Remaining available</t>
  </si>
  <si>
    <t xml:space="preserve">Secured financing (warehouse) capacity</t>
  </si>
  <si>
    <t xml:space="preserve">Whole loan forward flow agreements</t>
  </si>
  <si>
    <t xml:space="preserve">Total liquidity (company definition)</t>
  </si>
  <si>
    <t xml:space="preserve">Reported total</t>
  </si>
  <si>
    <t xml:space="preserve">Restricted cash sits mostly inside the trusts and is not available to the corporate borrower. Warehouse capacity is subject to borrowing base, eligibility and performance triggers.</t>
  </si>
  <si>
    <t xml:space="preserve">Source: S1 (10-Q 2Q26: balance sheet p.3; VIE table Note 3; fair value Note 13; liquidity table, MD&amp;A); S2; S3.</t>
  </si>
  <si>
    <t xml:space="preserve">Exhibit 3: Proposed refinancing: sources and uses, pro forma capitalization and debt detail</t>
  </si>
  <si>
    <t xml:space="preserve">($ in millions; Jun-26A balances; the refinancing and its terms are HYPOTHETICAL)</t>
  </si>
  <si>
    <t xml:space="preserve">Sources and uses (HYPOTHETICAL; assumes closing after 14 Nov 2026)</t>
  </si>
  <si>
    <t xml:space="preserve">Amount</t>
  </si>
  <si>
    <t xml:space="preserve">% / rate</t>
  </si>
  <si>
    <t xml:space="preserve">Sources: new senior secured term loan</t>
  </si>
  <si>
    <t xml:space="preserve">Total sources</t>
  </si>
  <si>
    <t xml:space="preserve">Uses: repay existing term loan principal</t>
  </si>
  <si>
    <t xml:space="preserve">Uses: prepayment premium on existing loan</t>
  </si>
  <si>
    <t xml:space="preserve">Uses: original issue discount on new loan</t>
  </si>
  <si>
    <t xml:space="preserve">Uses: arrangement, legal and other fees (illustrative)</t>
  </si>
  <si>
    <t xml:space="preserve">Uses: cash to balance sheet</t>
  </si>
  <si>
    <t xml:space="preserve">Total uses</t>
  </si>
  <si>
    <t xml:space="preserve">Check: sources − uses</t>
  </si>
  <si>
    <t xml:space="preserve">Accrued interest to the closing date is paid from cash and excluded. Premium per the existing Credit Agreement: 5.00% to 13 Nov 2026, 4.00% to 13 Nov 2027, zero thereafter (Exhibit 6).</t>
  </si>
  <si>
    <t xml:space="preserve">Pro forma capitalization, 30 Jun 2026</t>
  </si>
  <si>
    <t xml:space="preserve">Adjustment</t>
  </si>
  <si>
    <t xml:space="preserve">Pro forma</t>
  </si>
  <si>
    <t xml:space="preserve">Cumulative, % of owned principal (PF)</t>
  </si>
  <si>
    <t xml:space="preserve">Coupon / pricing</t>
  </si>
  <si>
    <t xml:space="preserve">Maturity / notes</t>
  </si>
  <si>
    <t xml:space="preserve">Secured financing: warehouses (5 PLW facilities)</t>
  </si>
  <si>
    <t xml:space="preserve">Floating</t>
  </si>
  <si>
    <t xml:space="preserve">Apr-28 to Jul-30</t>
  </si>
  <si>
    <t xml:space="preserve">Asset-backed notes at fair value (2021-B, 2021-C)</t>
  </si>
  <si>
    <t xml:space="preserve">2.05%–2.48% fixed</t>
  </si>
  <si>
    <t xml:space="preserve">Amortizing</t>
  </si>
  <si>
    <t xml:space="preserve">5.23%–9.84% fixed</t>
  </si>
  <si>
    <t xml:space="preserve">Revolving to 2027–28</t>
  </si>
  <si>
    <t xml:space="preserve">Total securitization and warehouse debt (non-recourse to parent)</t>
  </si>
  <si>
    <t xml:space="preserve">Existing senior secured term loan (principal)</t>
  </si>
  <si>
    <t xml:space="preserve">15.00% fixed</t>
  </si>
  <si>
    <t xml:space="preserve">14 Nov 2028</t>
  </si>
  <si>
    <t xml:space="preserve">Proposed senior secured term loan (HYPOTHETICAL)</t>
  </si>
  <si>
    <t xml:space="preserve">3M Term SOFR + 7.50%</t>
  </si>
  <si>
    <t xml:space="preserve">4 years</t>
  </si>
  <si>
    <t xml:space="preserve">Total debt</t>
  </si>
  <si>
    <t xml:space="preserve">Unrestricted cash and cash equivalents</t>
  </si>
  <si>
    <t xml:space="preserve">Owned principal balance (denominator)</t>
  </si>
  <si>
    <t xml:space="preserve">Stockholders' equity (not adjusted for premium or discount write-off)</t>
  </si>
  <si>
    <t xml:space="preserve">Corporate term loan carrying value at Jun-26 was 119.9 (net of unamortized discount, including warrant value); principal 135.0; fair value 134.1 (S1 Note 13).</t>
  </si>
  <si>
    <t xml:space="preserve">Cumulative exposure is shown as % of owned principal balance, the loan-to-value analogue for a lender balance sheet.</t>
  </si>
  <si>
    <t xml:space="preserve">Check: securitization detail below − balance sheet</t>
  </si>
  <si>
    <t xml:space="preserve">Warehouse facilities (secured financing), 30 Jun 2026</t>
  </si>
  <si>
    <t xml:space="preserve">Facility amount</t>
  </si>
  <si>
    <t xml:space="preserve">Drawn Jun-26</t>
  </si>
  <si>
    <t xml:space="preserve">Drawn Dec-25</t>
  </si>
  <si>
    <t xml:space="preserve">Maturity</t>
  </si>
  <si>
    <t xml:space="preserve">Oportun PLW Trust</t>
  </si>
  <si>
    <t xml:space="preserve">1 Sep 2028</t>
  </si>
  <si>
    <t xml:space="preserve">Oportun PLW II Trust</t>
  </si>
  <si>
    <t xml:space="preserve">1 Aug 2028</t>
  </si>
  <si>
    <t xml:space="preserve">Oportun PLW III Trust</t>
  </si>
  <si>
    <t xml:space="preserve">1 Apr 2028</t>
  </si>
  <si>
    <t xml:space="preserve">Oportun PLW IV Trust</t>
  </si>
  <si>
    <t xml:space="preserve">1 Oct 2029</t>
  </si>
  <si>
    <t xml:space="preserve">Oportun PLW V Trust</t>
  </si>
  <si>
    <t xml:space="preserve">1 Jul 2030</t>
  </si>
  <si>
    <t xml:space="preserve">Total warehouses</t>
  </si>
  <si>
    <t xml:space="preserve">Delta: drawn Jun-26 vs balance sheet</t>
  </si>
  <si>
    <t xml:space="preserve">Term securitizations, 30 Jun 2026</t>
  </si>
  <si>
    <t xml:space="preserve">Initial amount</t>
  </si>
  <si>
    <t xml:space="preserve">Initial collateral</t>
  </si>
  <si>
    <t xml:space="preserve">Current balance</t>
  </si>
  <si>
    <t xml:space="preserve">Current collateral</t>
  </si>
  <si>
    <t xml:space="preserve">Weighted avg. rate</t>
  </si>
  <si>
    <t xml:space="preserve">Revolving period / accounting</t>
  </si>
  <si>
    <t xml:space="preserve">Oportun Issuance Trust 2021-B</t>
  </si>
  <si>
    <t xml:space="preserve">3 years · Fair value</t>
  </si>
  <si>
    <t xml:space="preserve">Oportun Issuance Trust 2021-C</t>
  </si>
  <si>
    <t xml:space="preserve">Oportun Issuance Trust 2024-2</t>
  </si>
  <si>
    <t xml:space="preserve">n/a · Amortized cost</t>
  </si>
  <si>
    <t xml:space="preserve">Oportun Issuance Trust 2025-B</t>
  </si>
  <si>
    <t xml:space="preserve">2 years · Amortized cost</t>
  </si>
  <si>
    <t xml:space="preserve">Oportun Issuance Trust 2025-C</t>
  </si>
  <si>
    <t xml:space="preserve">Oportun Issuance Trust 2025-D</t>
  </si>
  <si>
    <t xml:space="preserve">Oportun Issuance Trust 2026-A</t>
  </si>
  <si>
    <t xml:space="preserve">Other asset-backed borrowings (forward flow sales not treated as sales)</t>
  </si>
  <si>
    <t xml:space="preserve">Total term securitizations and other ABS borrowings</t>
  </si>
  <si>
    <t xml:space="preserve">Delta: current balance vs balance sheet (FV notes + amortized cost)</t>
  </si>
  <si>
    <t xml:space="preserve">Oportun retains the residual interest (certificates) in each trust; no notes were retained at Jun-26 (S1 Note 8).</t>
  </si>
  <si>
    <t xml:space="preserve">Proposed terms used in the packet (HYPOTHETICAL; numeric fields only)</t>
  </si>
  <si>
    <t xml:space="preserve">Tenor</t>
  </si>
  <si>
    <t xml:space="preserve">Margin over 3M Term SOFR</t>
  </si>
  <si>
    <t xml:space="preserve">SOFR floor</t>
  </si>
  <si>
    <t xml:space="preserve">Issue price (OID)</t>
  </si>
  <si>
    <t xml:space="preserve">% of par</t>
  </si>
  <si>
    <t xml:space="preserve">Scheduled amortization (paid quarterly)</t>
  </si>
  <si>
    <t xml:space="preserve">% p.a.</t>
  </si>
  <si>
    <t xml:space="preserve">Soft call premium (first 12 months)</t>
  </si>
  <si>
    <t xml:space="preserve">Minimum Liquidity (month-end)</t>
  </si>
  <si>
    <t xml:space="preserve">Maximum Corporate Leverage Ratio (quarterly)</t>
  </si>
  <si>
    <t xml:space="preserve">Minimum Net Receivables Equity Coverage (quarterly)</t>
  </si>
  <si>
    <t xml:space="preserve">Restricted payments: max Corporate Leverage Ratio</t>
  </si>
  <si>
    <t xml:space="preserve">Restricted payments: minimum Liquidity</t>
  </si>
  <si>
    <t xml:space="preserve">General debt basket (Loan Parties)</t>
  </si>
  <si>
    <t xml:space="preserve">Asset sale prepayment threshold</t>
  </si>
  <si>
    <t xml:space="preserve">Excess cash flow sweep</t>
  </si>
  <si>
    <t xml:space="preserve">ECF sweep step-down: Corporate Leverage Ratio below</t>
  </si>
  <si>
    <t xml:space="preserve">Unusual or non-recurring add-back cap (% of Adjusted EBITDA)</t>
  </si>
  <si>
    <t xml:space="preserve">Equity cures: max in any 4 consecutive quarters</t>
  </si>
  <si>
    <t xml:space="preserve">Equity cures: max over life</t>
  </si>
  <si>
    <t xml:space="preserve">Change of control put</t>
  </si>
  <si>
    <t xml:space="preserve">Issue price (OID), in points of par</t>
  </si>
  <si>
    <t xml:space="preserve">points</t>
  </si>
  <si>
    <t xml:space="preserve">Soft call premium (first 12 months), in points of par</t>
  </si>
  <si>
    <t xml:space="preserve">Change of control put, in points of par</t>
  </si>
  <si>
    <t xml:space="preserve">Opening Corporate Leverage Ratio and cushion (basis: gross corporate principal; company Adjusted EBITDA used as proxy for covenant EBITDA)</t>
  </si>
  <si>
    <t xml:space="preserve">LTM Jun-26 Adjusted EBITDA</t>
  </si>
  <si>
    <t xml:space="preserve">Pro forma Corporate Indebtedness (gross principal of the new term loan)</t>
  </si>
  <si>
    <t xml:space="preserve">Pro forma Corporate Leverage Ratio</t>
  </si>
  <si>
    <t xml:space="preserve">Opening cushion: % decline in Adjusted EBITDA before the 2.50x maximum is breached</t>
  </si>
  <si>
    <t xml:space="preserve">Covenant levels are illustrative (no verified 2026 market source for cushion levels). The ratio counts only corporate debt; it excludes the securitization and warehouse debt shown above.</t>
  </si>
  <si>
    <t xml:space="preserve">Source: S1 (10-Q 2Q26, Note 8 Borrowings; Note 13); S5 (Credit Agreement, definitions of Prepayment Premium and Applicable Premium). Refinancing, sizing and all proposed terms: IC Simulator (HYPOTHETICAL).</t>
  </si>
  <si>
    <t xml:space="preserve">Exhibit 4: Quarterly portfolio performance and earnings</t>
  </si>
  <si>
    <t xml:space="preserve">($ in millions; calendar quarters; annualized rates as reported; Q4-22 to Q3-24 include the credit card portfolio sold Nov 2024)</t>
  </si>
  <si>
    <t xml:space="preserve">Q4-22</t>
  </si>
  <si>
    <t xml:space="preserve">Q1-23</t>
  </si>
  <si>
    <t xml:space="preserve">Q2-23</t>
  </si>
  <si>
    <t xml:space="preserve">Q3-23</t>
  </si>
  <si>
    <t xml:space="preserve">Q4-23</t>
  </si>
  <si>
    <t xml:space="preserve">Q1-24</t>
  </si>
  <si>
    <t xml:space="preserve">Q2-24</t>
  </si>
  <si>
    <t xml:space="preserve">Q3-24</t>
  </si>
  <si>
    <t xml:space="preserve">Q4-24</t>
  </si>
  <si>
    <t xml:space="preserve">Q1-25</t>
  </si>
  <si>
    <t xml:space="preserve">Q2-25</t>
  </si>
  <si>
    <t xml:space="preserve">Q3-25</t>
  </si>
  <si>
    <t xml:space="preserve">Q4-25</t>
  </si>
  <si>
    <t xml:space="preserve">Q1-26</t>
  </si>
  <si>
    <t xml:space="preserve">Q2-26</t>
  </si>
  <si>
    <t xml:space="preserve">Quarter end date</t>
  </si>
  <si>
    <t xml:space="preserve">Days in quarter</t>
  </si>
  <si>
    <t xml:space="preserve">Weeks in quarter (days ÷ 7)</t>
  </si>
  <si>
    <t xml:space="preserve">Q4 figures are taken directly from the 4Q earnings releases (no derived Q4 = FY − 9M is needed); annual = sum of quarters is checked below.</t>
  </si>
  <si>
    <t xml:space="preserve">Credit and portfolio metrics (15 quarters)</t>
  </si>
  <si>
    <t xml:space="preserve">30+ day delinquency rate, end of quarter</t>
  </si>
  <si>
    <t xml:space="preserve">Owned principal balance, end of quarter</t>
  </si>
  <si>
    <t xml:space="preserve">Portfolio yield for Q3-23 was not disclosed in the 3Q23 release tables (cell left blank; n/d).</t>
  </si>
  <si>
    <t xml:space="preserve">Worst quarter in window: max annualized net charge-off rate</t>
  </si>
  <si>
    <t xml:space="preserve">Worst quarter in window: max 30+ day delinquency rate</t>
  </si>
  <si>
    <t xml:space="preserve">Quarterly earnings (8 quarters, Q3-24 to Q2-26)</t>
  </si>
  <si>
    <t xml:space="preserve">Adjusted EBITDA (company definition)</t>
  </si>
  <si>
    <t xml:space="preserve">Net charge-offs</t>
  </si>
  <si>
    <t xml:space="preserve">Net revenue (derived: revenue − interest expense + fair value change)</t>
  </si>
  <si>
    <t xml:space="preserve">Reconcile: sum of quarters vs reported annual / YTD (pass if |Delta| ≤ 0.5 × $1M unit)</t>
  </si>
  <si>
    <t xml:space="preserve">Sum of quarters</t>
  </si>
  <si>
    <t xml:space="preserve">Reported</t>
  </si>
  <si>
    <t xml:space="preserve">FY2023 originations</t>
  </si>
  <si>
    <t xml:space="preserve">FY2024 originations</t>
  </si>
  <si>
    <t xml:space="preserve">FY2025 originations</t>
  </si>
  <si>
    <t xml:space="preserve">FY2025 total revenue</t>
  </si>
  <si>
    <t xml:space="preserve">FY2025 net income</t>
  </si>
  <si>
    <t xml:space="preserve">FY2025 Adjusted EBITDA</t>
  </si>
  <si>
    <t xml:space="preserve">FY2025 net charge-offs</t>
  </si>
  <si>
    <t xml:space="preserve">6M Jun-26 total revenue</t>
  </si>
  <si>
    <t xml:space="preserve">6M Jun-26 Adjusted EBITDA</t>
  </si>
  <si>
    <t xml:space="preserve">6M Jun-26 net charge-offs</t>
  </si>
  <si>
    <t xml:space="preserve">6M Jun-25 Adjusted EBITDA</t>
  </si>
  <si>
    <t xml:space="preserve">Source: S4 (quarterly earnings releases, Key Financial and Operating Metrics and reconciliation tables); S1; S2; S3.</t>
  </si>
  <si>
    <t xml:space="preserve">Exhibit 5: Static pool losses and securitization structure (Oportun Issuance Trust 2026-A)</t>
  </si>
  <si>
    <t xml:space="preserve">(% of original principal unless stated; $ in millions)</t>
  </si>
  <si>
    <t xml:space="preserve">2016</t>
  </si>
  <si>
    <t xml:space="preserve">2017</t>
  </si>
  <si>
    <t xml:space="preserve">2018</t>
  </si>
  <si>
    <t xml:space="preserve">2019</t>
  </si>
  <si>
    <t xml:space="preserve">2020</t>
  </si>
  <si>
    <t xml:space="preserve">2021</t>
  </si>
  <si>
    <t xml:space="preserve">2022</t>
  </si>
  <si>
    <t xml:space="preserve">2023</t>
  </si>
  <si>
    <t xml:space="preserve">2024</t>
  </si>
  <si>
    <t xml:space="preserve">2025</t>
  </si>
  <si>
    <t xml:space="preserve">Static pool: net lifetime loan losses by year of origination (owned personal loans)</t>
  </si>
  <si>
    <t xml:space="preserve">Dollar-weighted average original term</t>
  </si>
  <si>
    <t xml:space="preserve">months</t>
  </si>
  <si>
    <t xml:space="preserve">Net lifetime losses as of 30 Jun 2026</t>
  </si>
  <si>
    <t xml:space="preserve">Net lifetime losses as of 31 Dec 2025</t>
  </si>
  <si>
    <t xml:space="preserve">Outstanding principal as % of original, 30 Jun 2026</t>
  </si>
  <si>
    <t xml:space="preserve">Vintage fully mature? (1 = yes)</t>
  </si>
  <si>
    <t xml:space="preserve">flag</t>
  </si>
  <si>
    <t xml:space="preserve">Worst vintage: max net lifetime loss (Jun-26)</t>
  </si>
  <si>
    <t xml:space="preserve">2022–2025 vintages are not yet fully mature; their loss figures will rise. 2025 vintage blank at Dec-25 (not reported).</t>
  </si>
  <si>
    <t xml:space="preserve">2026-A note classes (closed 9 Feb 2026; revolving to 1 Feb 2028; legal final 9 Jan 2034)</t>
  </si>
  <si>
    <t xml:space="preserve">Size</t>
  </si>
  <si>
    <t xml:space="preserve">% of pool (calc.)</t>
  </si>
  <si>
    <t xml:space="preserve">% of pool (OM)</t>
  </si>
  <si>
    <t xml:space="preserve">Coupon</t>
  </si>
  <si>
    <t xml:space="preserve">Fitch rating</t>
  </si>
  <si>
    <t xml:space="preserve">Class A</t>
  </si>
  <si>
    <t xml:space="preserve">AAAsf</t>
  </si>
  <si>
    <t xml:space="preserve">Class B</t>
  </si>
  <si>
    <t xml:space="preserve">AA-sf</t>
  </si>
  <si>
    <t xml:space="preserve">Class C</t>
  </si>
  <si>
    <t xml:space="preserve">A-sf</t>
  </si>
  <si>
    <t xml:space="preserve">Class D</t>
  </si>
  <si>
    <t xml:space="preserve">BBB-sf</t>
  </si>
  <si>
    <t xml:space="preserve">Class E</t>
  </si>
  <si>
    <t xml:space="preserve">BB-sf</t>
  </si>
  <si>
    <t xml:space="preserve">Total notes</t>
  </si>
  <si>
    <t xml:space="preserve">Cut-off pool balance implied (Class A ÷ its % of pool)</t>
  </si>
  <si>
    <t xml:space="preserve">Total notes per OM</t>
  </si>
  <si>
    <t xml:space="preserve">Weighted average coupon per release</t>
  </si>
  <si>
    <t xml:space="preserve">Delta: calculated WAC − release (pass if |Δ| ≤ 0.005%, half the last reported digit)</t>
  </si>
  <si>
    <t xml:space="preserve">Weighted average yield per release</t>
  </si>
  <si>
    <t xml:space="preserve">2026-A credit enhancement, fees and triggers (from the Offering Memorandum)</t>
  </si>
  <si>
    <t xml:space="preserve">Notes as % of receivables (Required OC basis)</t>
  </si>
  <si>
    <t xml:space="preserve">Required overcollateralization amount (calc.)</t>
  </si>
  <si>
    <t xml:space="preserve">Required overcollateralization amount (OM)</t>
  </si>
  <si>
    <t xml:space="preserve">Delta (pass if |Δ| ≤ 0.5 × $1M unit)</t>
  </si>
  <si>
    <t xml:space="preserve">Reserve account requirement (% of initial notes)</t>
  </si>
  <si>
    <t xml:space="preserve">Reserve account requirement</t>
  </si>
  <si>
    <t xml:space="preserve">Servicing fee (PF Servicing, an Oportun subsidiary), p.a. on receivables</t>
  </si>
  <si>
    <t xml:space="preserve">Rapid amortization trigger: 3-month average annualized Monthly Loss Percentage above</t>
  </si>
  <si>
    <t xml:space="preserve">Seller assumption: cumulative gross default rate</t>
  </si>
  <si>
    <t xml:space="preserve">Seller assumption: loss severity</t>
  </si>
  <si>
    <t xml:space="preserve">Cumulative net loss = default rate × severity (calc.)</t>
  </si>
  <si>
    <t xml:space="preserve">Cumulative net loss per OM</t>
  </si>
  <si>
    <t xml:space="preserve">Delta (pass if |Δ| ≤ 0.005%, half the last reported digit)</t>
  </si>
  <si>
    <t xml:space="preserve">Seller assumption: prepayment speed</t>
  </si>
  <si>
    <t xml:space="preserve">% CPR</t>
  </si>
  <si>
    <t xml:space="preserve">Seller assumption: discount rate for certificates (residual)</t>
  </si>
  <si>
    <t xml:space="preserve">Fair value of certificates (residual) at closing, seller estimate</t>
  </si>
  <si>
    <t xml:space="preserve">Certificates as % of fair value of all ABS interests</t>
  </si>
  <si>
    <t xml:space="preserve">Portion retained for risk retention (Reg RR), fair value</t>
  </si>
  <si>
    <t xml:space="preserve">Other Rapid Amortization Events: concentration limit breach 3 months running; OC Test failed &gt; 5 business days; Servicer Default or Event of Default; bankruptcy of Depositor, Seller, Oportun, LLC or Servicer; uncured covenant or rep breaches.</t>
  </si>
  <si>
    <t xml:space="preserve">Trigger levels for trusts other than 2026-A were not reviewed and are n/d; warehouse (PLW) trigger levels are redacted in filed exhibits.</t>
  </si>
  <si>
    <t xml:space="preserve">2026-A statistical pool stratification (as of 9 Dec 2025; sample pool, not the final trust pool)</t>
  </si>
  <si>
    <t xml:space="preserve">Statistical pool outstanding receivables balance</t>
  </si>
  <si>
    <t xml:space="preserve">Number of loans</t>
  </si>
  <si>
    <t xml:space="preserve">Weighted average original term</t>
  </si>
  <si>
    <t xml:space="preserve">Weighted average age</t>
  </si>
  <si>
    <t xml:space="preserve">Renewal receivables, % of balance</t>
  </si>
  <si>
    <t xml:space="preserve">Weighted average interest rate (excludes fees; APR differs)</t>
  </si>
  <si>
    <t xml:space="preserve">Unsecured loans, % of balance</t>
  </si>
  <si>
    <t xml:space="preserve">Secured personal loans, % of balance</t>
  </si>
  <si>
    <t xml:space="preserve">Originated through the Pathward bank program, % of balance</t>
  </si>
  <si>
    <t xml:space="preserve">1–29 days delinquent at statistical date, % of balance</t>
  </si>
  <si>
    <t xml:space="preserve">Temporary reduction in payment plan loans, % of balance</t>
  </si>
  <si>
    <t xml:space="preserve">% of balance</t>
  </si>
  <si>
    <t xml:space="preserve">State: California</t>
  </si>
  <si>
    <t xml:space="preserve">State: Texas</t>
  </si>
  <si>
    <t xml:space="preserve">State: Florida</t>
  </si>
  <si>
    <t xml:space="preserve">State: Illinois</t>
  </si>
  <si>
    <t xml:space="preserve">State: New Jersey</t>
  </si>
  <si>
    <t xml:space="preserve">State: Arizona</t>
  </si>
  <si>
    <t xml:space="preserve">State: Nevada</t>
  </si>
  <si>
    <t xml:space="preserve">State: Georgia</t>
  </si>
  <si>
    <t xml:space="preserve">State: North Carolina</t>
  </si>
  <si>
    <t xml:space="preserve">32 further states each below 1% of balance.</t>
  </si>
  <si>
    <t xml:space="preserve">Original term up to 24 months</t>
  </si>
  <si>
    <t xml:space="preserve">25–36 months</t>
  </si>
  <si>
    <t xml:space="preserve">37–48 months</t>
  </si>
  <si>
    <t xml:space="preserve">49–70 months</t>
  </si>
  <si>
    <t xml:space="preserve">Balance</t>
  </si>
  <si>
    <t xml:space="preserve">VantageScore 3.0: Score unavailable</t>
  </si>
  <si>
    <t xml:space="preserve">VantageScore 3.0: 301–500</t>
  </si>
  <si>
    <t xml:space="preserve">VantageScore 3.0: 501–600</t>
  </si>
  <si>
    <t xml:space="preserve">VantageScore 3.0: 601–700</t>
  </si>
  <si>
    <t xml:space="preserve">VantageScore 3.0: 701–850</t>
  </si>
  <si>
    <t xml:space="preserve">Total statistical pool</t>
  </si>
  <si>
    <t xml:space="preserve">Delta: total vs statistical pool balance</t>
  </si>
  <si>
    <t xml:space="preserve">Oportun also uses proprietary scores (ADS Score, PF Score); many borrowers have thin or no bureau files.</t>
  </si>
  <si>
    <t xml:space="preserve">Delinquency by bucket, Sponsor Group Loans (servicing portfolio incl. Access Loans; quarter-end, $M)</t>
  </si>
  <si>
    <t xml:space="preserve">Total outstanding loan balance</t>
  </si>
  <si>
    <t xml:space="preserve">30–59 days delinquent</t>
  </si>
  <si>
    <t xml:space="preserve">60–89 days delinquent</t>
  </si>
  <si>
    <t xml:space="preserve">90–119 days delinquent</t>
  </si>
  <si>
    <t xml:space="preserve">30–59 days, % of balance</t>
  </si>
  <si>
    <t xml:space="preserve">60–89 days, % of balance</t>
  </si>
  <si>
    <t xml:space="preserve">90–119 days, % of balance</t>
  </si>
  <si>
    <t xml:space="preserve">Monthly trust-level excess spread and loss reports (≥12 months) are not public for these 144A deals: n/d; see diligence findings.</t>
  </si>
  <si>
    <t xml:space="preserve">Source: S1 (10-Q 2Q26, MD&amp;A Historical Credit Performance; Note 13); S2; S6 (2026-A OM: cover, pp.i, 14–21, 114–126, 164–168, 172, 216); S7; S15.</t>
  </si>
  <si>
    <t xml:space="preserve">Exhibit 6: Existing senior secured term loan (Credit Agreement dated 23 Oct 2024)</t>
  </si>
  <si>
    <t xml:space="preserve">($ in millions; principal amounts)</t>
  </si>
  <si>
    <t xml:space="preserve">Key terms (abstracted from the filed Credit Agreement)</t>
  </si>
  <si>
    <t xml:space="preserve">Section / note</t>
  </si>
  <si>
    <t xml:space="preserve">Original principal (funded 14 Nov 2024)</t>
  </si>
  <si>
    <t xml:space="preserve">§2.01; 10-Q Note 8</t>
  </si>
  <si>
    <t xml:space="preserve">Interest rate, total</t>
  </si>
  <si>
    <t xml:space="preserve">"Applicable Rate"</t>
  </si>
  <si>
    <t xml:space="preserve">   of which cash pay</t>
  </si>
  <si>
    <t xml:space="preserve">"Applicable Cash Rate"</t>
  </si>
  <si>
    <t xml:space="preserve">   of which payable in kind at Borrower election</t>
  </si>
  <si>
    <t xml:space="preserve">"Applicable PIK Rate"</t>
  </si>
  <si>
    <t xml:space="preserve">4 years from Closing Date</t>
  </si>
  <si>
    <t xml:space="preserve">Lender warrants issued (exercise price $0.01)</t>
  </si>
  <si>
    <t xml:space="preserve">9.8% of fully diluted shares at closing</t>
  </si>
  <si>
    <t xml:space="preserve">Upfront fee / OID at closing</t>
  </si>
  <si>
    <t xml:space="preserve">8-K investor presentation, Summary Terms</t>
  </si>
  <si>
    <t xml:space="preserve">Original lenders (50% each)</t>
  </si>
  <si>
    <t xml:space="preserve">Castlelake; Neuberger Berman</t>
  </si>
  <si>
    <t xml:space="preserve">8-K investor presentation</t>
  </si>
  <si>
    <t xml:space="preserve">Unusual / non-recurring add-back cap in Consolidated Adjusted EBITDA</t>
  </si>
  <si>
    <t xml:space="preserve">"Consolidated Adjusted EBITDA" (xi)</t>
  </si>
  <si>
    <t xml:space="preserve">Financial covenants (§7.01): (a) minimum Liquidity at each month-end; (b) maximum Corporate Leverage Ratio each quarter-end. Levels are redacted [***] in the filed exhibit and are n/d.</t>
  </si>
  <si>
    <t xml:space="preserve">Corporate Leverage Ratio = Corporate Indebtedness (term loan principal incl. capitalized PIK) ÷ (Consolidated Adjusted EBITDA for the Test Period × an annualization factor [***]). Liquidity = unrestricted cash and cash equivalents (≤ 3-month maturities).</t>
  </si>
  <si>
    <t xml:space="preserve">Security: substantially all assets of the Loan Parties; securitization trusts and warehouse vehicles are not Loan Parties. Lenders have board observer rights (8-K, 29 Oct 2024).</t>
  </si>
  <si>
    <t xml:space="preserve">Prepayment premium schedule ("Prepayment Premium")</t>
  </si>
  <si>
    <t xml:space="preserve">Premium</t>
  </si>
  <si>
    <t xml:space="preserve">Note</t>
  </si>
  <si>
    <t xml:space="preserve">Before 14 Nov 2025</t>
  </si>
  <si>
    <t xml:space="preserve">Make-whole</t>
  </si>
  <si>
    <t xml:space="preserve">PV of interest to 1st anniversary at T+50bp, plus 5.00%</t>
  </si>
  <si>
    <t xml:space="preserve">14 Nov 2025 to 13 Nov 2026</t>
  </si>
  <si>
    <t xml:space="preserve">Applies today</t>
  </si>
  <si>
    <t xml:space="preserve">14 Nov 2026 to 13 Nov 2027</t>
  </si>
  <si>
    <t xml:space="preserve">From 14 Nov 2027</t>
  </si>
  <si>
    <t xml:space="preserve">Excluded prepayments (no premium): mandatory $12.5M by 31 Jul 2025 and $27.5M by 31 Jan 2026; $10M at any time; a further $10M after the first anniversary (8-K, 29 Oct 2024).</t>
  </si>
  <si>
    <t xml:space="preserve">Principal history</t>
  </si>
  <si>
    <t xml:space="preserve">Original principal, 14 Nov 2024</t>
  </si>
  <si>
    <t xml:space="preserve">Principal, 31 Dec 2024 (incl. capitalized PIK)</t>
  </si>
  <si>
    <t xml:space="preserve">S2 Note 8</t>
  </si>
  <si>
    <t xml:space="preserve">Less: 2025 mandatory repayments</t>
  </si>
  <si>
    <t xml:space="preserve">S5; S8</t>
  </si>
  <si>
    <t xml:space="preserve">Less: 2025 voluntary prepayments</t>
  </si>
  <si>
    <t xml:space="preserve">S1 MD&amp;A</t>
  </si>
  <si>
    <t xml:space="preserve">   memo: premium paid on 2025 prepayments</t>
  </si>
  <si>
    <t xml:space="preserve">Principal, 31 Dec 2025 (calc. from original)</t>
  </si>
  <si>
    <t xml:space="preserve">Principal, 31 Dec 2025 (reported)</t>
  </si>
  <si>
    <t xml:space="preserve">S1 Note 8</t>
  </si>
  <si>
    <t xml:space="preserve">Less: 1H26 voluntary prepayment (2Q26)</t>
  </si>
  <si>
    <t xml:space="preserve">   memo: premium paid on 2Q26 prepayment</t>
  </si>
  <si>
    <t xml:space="preserve">Principal, 30 Jun 2026 (calc.)</t>
  </si>
  <si>
    <t xml:space="preserve">Principal, 30 Jun 2026 (reported)</t>
  </si>
  <si>
    <t xml:space="preserve">Check: 2Q26 premium = 5.00% × prepayment</t>
  </si>
  <si>
    <t xml:space="preserve">The 31 Dec 2024 figure includes capitalized PIK; how the 0.8 was settled in 2025 is not disclosed (n/d).</t>
  </si>
  <si>
    <t xml:space="preserve">Interest on corporate financing, 2Q26 (Adjusted EBITDA add-back)</t>
  </si>
  <si>
    <t xml:space="preserve">S1 (includes discount amortization)</t>
  </si>
  <si>
    <t xml:space="preserve">Source: S5 (Credit Agreement §§1.01, 2.01, 7.01 and 8-K Item 1.01); S1 (10-Q 2Q26 Note 8 and MD&amp;A); S2; S7; S8.</t>
  </si>
  <si>
    <t xml:space="preserve">Exhibit 7: Pricing reference points and base rate (labelled comparables, not a market band)</t>
  </si>
  <si>
    <t xml:space="preserve">(rates per annum; no verified market band exists for corporate loans to non-prime consumer lenders, so issuer and deal comparables are shown)</t>
  </si>
  <si>
    <t xml:space="preserve">Date</t>
  </si>
  <si>
    <t xml:space="preserve">Coupon / rate</t>
  </si>
  <si>
    <t xml:space="preserve">Size $M</t>
  </si>
  <si>
    <t xml:space="preserve">Ranking / rating</t>
  </si>
  <si>
    <t xml:space="preserve">Source and note</t>
  </si>
  <si>
    <t xml:space="preserve">Oportun senior secured term loan (existing)</t>
  </si>
  <si>
    <t xml:space="preserve">fixed</t>
  </si>
  <si>
    <t xml:space="preserve">Senior secured corporate; unrated</t>
  </si>
  <si>
    <t xml:space="preserve">S5; plus 5.0% upfront fee/OID and penny warrants for 9.8% of fully diluted shares</t>
  </si>
  <si>
    <t xml:space="preserve">Oportun Issuance Trust 2026-A, Class A</t>
  </si>
  <si>
    <t xml:space="preserve">AAAsf (Fitch)</t>
  </si>
  <si>
    <t xml:space="preserve">S6; WAL 2.00 years</t>
  </si>
  <si>
    <t xml:space="preserve">Oportun Issuance Trust 2026-A, Class D</t>
  </si>
  <si>
    <t xml:space="preserve">BBB-sf (Fitch)</t>
  </si>
  <si>
    <t xml:space="preserve">Oportun Issuance Trust 2026-A, Class E</t>
  </si>
  <si>
    <t xml:space="preserve">BB-sf (Fitch)</t>
  </si>
  <si>
    <t xml:space="preserve">S6; most junior rated class</t>
  </si>
  <si>
    <t xml:space="preserve">Oportun Issuance Trust 2026-A, certificates (residual)</t>
  </si>
  <si>
    <t xml:space="preserve">DCF rate</t>
  </si>
  <si>
    <t xml:space="preserve">Unrated first loss</t>
  </si>
  <si>
    <t xml:space="preserve">S6; seller valuation assumption, not a traded price</t>
  </si>
  <si>
    <t xml:space="preserve">OneMain Finance Corp. 7.125% senior notes due 15 Mar 2034</t>
  </si>
  <si>
    <t xml:space="preserve">Senior unsecured; much larger issuer</t>
  </si>
  <si>
    <t xml:space="preserve">Enova International 9.125% senior notes due 2029</t>
  </si>
  <si>
    <t xml:space="preserve">Senior unsecured; priced at 100.000</t>
  </si>
  <si>
    <t xml:space="preserve">S11; dated (Jul 2024)</t>
  </si>
  <si>
    <t xml:space="preserve">Corporate credit ratings for Oportun Financial Corporation: none found from Moody's, S&amp;P or Fitch (searched 11 Oct 2026); treated as unrated (n/d). Trust notes are rated.</t>
  </si>
  <si>
    <t xml:space="preserve">Base rate</t>
  </si>
  <si>
    <t xml:space="preserve">Rate</t>
  </si>
  <si>
    <t xml:space="preserve">CME Term SOFR, 1 month</t>
  </si>
  <si>
    <t xml:space="preserve">CME Term SOFR, 3 months</t>
  </si>
  <si>
    <t xml:space="preserve">SOFR (overnight)</t>
  </si>
  <si>
    <t xml:space="preserve">Federal funds target range, lower bound (after +25bp on 16 Sep 2026)</t>
  </si>
  <si>
    <t xml:space="preserve">Federal funds target range, upper bound</t>
  </si>
  <si>
    <t xml:space="preserve">Rate stress required by the house standard: forward curve shift</t>
  </si>
  <si>
    <t xml:space="preserve">bp</t>
  </si>
  <si>
    <t xml:space="preserve">IC Simulator standard</t>
  </si>
  <si>
    <t xml:space="preserve">Industry reference data (TransUnion, US unsecured personal loans)</t>
  </si>
  <si>
    <t xml:space="preserve">US unsecured personal loan balances, Q2 2026</t>
  </si>
  <si>
    <t xml:space="preserve">Year-over-year growth in balances</t>
  </si>
  <si>
    <t xml:space="preserve">Borrower-level 60+ DPD delinquency rate, Q2 2026</t>
  </si>
  <si>
    <t xml:space="preserve">Borrower-level 60+ DPD delinquency rate, Q2 2025</t>
  </si>
  <si>
    <t xml:space="preserve">Balance-weighted 60+ DPD delinquency rate, Q2 2026</t>
  </si>
  <si>
    <t xml:space="preserve">Originations growth, year over year (prior-quarter originations)</t>
  </si>
  <si>
    <t xml:space="preserve">Subprime originations growth, year over year</t>
  </si>
  <si>
    <t xml:space="preserve">Source: S5; S6; S10; S11; S12; S13; S14; S16. Comparables are labelled reference points only; none is a like-for-like corporate loan.</t>
  </si>
  <si>
    <t xml:space="preserve">Layout: Model / Reported (or comparator) / Delta = Model − Reported. Internal arithmetic must equal exactly 0 (tolerance 0; rounded to 6 dp to strip floating-point noise). Ties to filed data pass if |Delta| ≤ 0.5 × the unit of the filed figure ($0.5M for $M data; 0.005% for rates reported to two decimals).</t>
  </si>
  <si>
    <t xml:space="preserve">#</t>
  </si>
  <si>
    <t xml:space="preserve">Check</t>
  </si>
  <si>
    <t xml:space="preserve">Type</t>
  </si>
  <si>
    <t xml:space="preserve">Model</t>
  </si>
  <si>
    <t xml:space="preserve">Reported / comparator</t>
  </si>
  <si>
    <t xml:space="preserve">Tolerance</t>
  </si>
  <si>
    <t xml:space="preserve">Status (0 = pass)</t>
  </si>
  <si>
    <t xml:space="preserve">Exhibit 1 Total revenue FY2023A vs filing</t>
  </si>
  <si>
    <t xml:space="preserve">Reported tie</t>
  </si>
  <si>
    <t xml:space="preserve">Exhibit 1 Total revenue FY2024A vs filing</t>
  </si>
  <si>
    <t xml:space="preserve">Exhibit 1 Total revenue FY2025A vs filing</t>
  </si>
  <si>
    <t xml:space="preserve">Exhibit 1 Total revenue 6M Jun-25A vs filing</t>
  </si>
  <si>
    <t xml:space="preserve">Exhibit 1 Total revenue 6M Jun-26A vs filing</t>
  </si>
  <si>
    <t xml:space="preserve">Exhibit 1 Net revenue FY2023A vs filing</t>
  </si>
  <si>
    <t xml:space="preserve">Exhibit 1 Net revenue FY2024A vs filing</t>
  </si>
  <si>
    <t xml:space="preserve">Exhibit 1 Net revenue FY2025A vs filing</t>
  </si>
  <si>
    <t xml:space="preserve">Exhibit 1 Net revenue 6M Jun-25A vs filing</t>
  </si>
  <si>
    <t xml:space="preserve">Exhibit 1 Net revenue 6M Jun-26A vs filing</t>
  </si>
  <si>
    <t xml:space="preserve">Exhibit 1 Total operating expenses FY2023A vs filing</t>
  </si>
  <si>
    <t xml:space="preserve">Exhibit 1 Total operating expenses FY2024A vs filing</t>
  </si>
  <si>
    <t xml:space="preserve">Exhibit 1 Total operating expenses FY2025A vs filing</t>
  </si>
  <si>
    <t xml:space="preserve">Exhibit 1 Total operating expenses 6M Jun-25A vs filing</t>
  </si>
  <si>
    <t xml:space="preserve">Exhibit 1 Total operating expenses 6M Jun-26A vs filing</t>
  </si>
  <si>
    <t xml:space="preserve">Exhibit 1 Net income (loss) FY2023A vs filing</t>
  </si>
  <si>
    <t xml:space="preserve">Exhibit 1 Net income (loss) FY2024A vs filing</t>
  </si>
  <si>
    <t xml:space="preserve">Exhibit 1 Net income (loss) FY2025A vs filing</t>
  </si>
  <si>
    <t xml:space="preserve">Exhibit 1 Net income (loss) 6M Jun-25A vs filing</t>
  </si>
  <si>
    <t xml:space="preserve">Exhibit 1 Net income (loss) 6M Jun-26A vs filing</t>
  </si>
  <si>
    <t xml:space="preserve">Exhibit 1 Adjusted EBITDA FY2023A vs filing</t>
  </si>
  <si>
    <t xml:space="preserve">Exhibit 1 Adjusted EBITDA FY2024A vs filing</t>
  </si>
  <si>
    <t xml:space="preserve">Exhibit 1 Adjusted EBITDA FY2025A vs filing</t>
  </si>
  <si>
    <t xml:space="preserve">Exhibit 1 Adjusted EBITDA 6M Jun-25A vs filing</t>
  </si>
  <si>
    <t xml:space="preserve">Exhibit 1 Adjusted EBITDA 6M Jun-26A vs filing</t>
  </si>
  <si>
    <t xml:space="preserve">Exhibit 2 balance sheet balances Dec-23A: total assets vs liabilities + equity</t>
  </si>
  <si>
    <t xml:space="preserve">Internal</t>
  </si>
  <si>
    <t xml:space="preserve">Exhibit 2 balance sheet balances Dec-24A: total assets vs liabilities + equity</t>
  </si>
  <si>
    <t xml:space="preserve">Exhibit 2 balance sheet balances Dec-25A: total assets vs liabilities + equity</t>
  </si>
  <si>
    <t xml:space="preserve">Exhibit 2 balance sheet balances Jun-26A: total assets vs liabilities + equity</t>
  </si>
  <si>
    <t xml:space="preserve">Exhibit 2 total assets Dec-23A vs filing</t>
  </si>
  <si>
    <t xml:space="preserve">Exhibit 2 total assets Dec-24A vs filing</t>
  </si>
  <si>
    <t xml:space="preserve">Exhibit 2 total assets Dec-25A vs filing</t>
  </si>
  <si>
    <t xml:space="preserve">Exhibit 2 total assets Jun-26A vs filing</t>
  </si>
  <si>
    <t xml:space="preserve">Exhibit 2 total liabilities Dec-23A vs filing</t>
  </si>
  <si>
    <t xml:space="preserve">Exhibit 2 total liabilities Dec-24A vs filing</t>
  </si>
  <si>
    <t xml:space="preserve">Exhibit 2 total liabilities Dec-25A vs filing</t>
  </si>
  <si>
    <t xml:space="preserve">Exhibit 2 total liabilities Jun-26A vs filing</t>
  </si>
  <si>
    <t xml:space="preserve">Exhibit 2 VIE assets Dec-25A vs filing</t>
  </si>
  <si>
    <t xml:space="preserve">Exhibit 2 VIE assets Jun-26A vs filing</t>
  </si>
  <si>
    <t xml:space="preserve">Exhibit 2 VIE liabilities Dec-25A vs filing</t>
  </si>
  <si>
    <t xml:space="preserve">Exhibit 2 VIE liabilities Jun-26A vs filing</t>
  </si>
  <si>
    <t xml:space="preserve">Exhibit 2 liquidity table column 1 vs filing</t>
  </si>
  <si>
    <t xml:space="preserve">Exhibit 2 liquidity table column 2 vs filing</t>
  </si>
  <si>
    <t xml:space="preserve">Exhibit 2 liquidity table column 3 vs filing</t>
  </si>
  <si>
    <t xml:space="preserve">Exhibit 3 sources = uses</t>
  </si>
  <si>
    <t xml:space="preserve">Exhibit 3 warehouse drawn Jun-26 = balance sheet</t>
  </si>
  <si>
    <t xml:space="preserve">Exhibit 3 warehouse drawn Dec-25 = balance sheet</t>
  </si>
  <si>
    <t xml:space="preserve">Exhibit 3 ABS by deal = balance sheet ABS lines</t>
  </si>
  <si>
    <t xml:space="preserve">Exhibit 4 FY2023 originations: sum of quarters vs reported</t>
  </si>
  <si>
    <t xml:space="preserve">Exhibit 4 FY2024 originations: sum of quarters vs reported</t>
  </si>
  <si>
    <t xml:space="preserve">Exhibit 4 FY2025 originations: sum of quarters vs reported</t>
  </si>
  <si>
    <t xml:space="preserve">Exhibit 4 FY2025 total revenue: sum of quarters vs reported</t>
  </si>
  <si>
    <t xml:space="preserve">Exhibit 4 FY2025 net income: sum of quarters vs reported</t>
  </si>
  <si>
    <t xml:space="preserve">Exhibit 4 FY2025 Adjusted EBITDA: sum of quarters vs reported</t>
  </si>
  <si>
    <t xml:space="preserve">Exhibit 4 FY2025 net charge-offs: sum of quarters vs reported</t>
  </si>
  <si>
    <t xml:space="preserve">Exhibit 4 6M Jun-26 total revenue: sum of quarters vs reported</t>
  </si>
  <si>
    <t xml:space="preserve">Exhibit 4 6M Jun-26 Adjusted EBITDA: sum of quarters vs reported</t>
  </si>
  <si>
    <t xml:space="preserve">Exhibit 4 6M Jun-26 net charge-offs: sum of quarters vs reported</t>
  </si>
  <si>
    <t xml:space="preserve">Exhibit 4 6M Jun-25 Adjusted EBITDA: sum of quarters vs reported</t>
  </si>
  <si>
    <t xml:space="preserve">Exhibit 5 2026-A class sizes sum to OM total</t>
  </si>
  <si>
    <t xml:space="preserve">Exhibit 5 2026-A weighted average coupon vs release</t>
  </si>
  <si>
    <t xml:space="preserve">Exhibit 5 required OC calc vs OM</t>
  </si>
  <si>
    <t xml:space="preserve">Exhibit 5 CNL = CGD × severity vs OM</t>
  </si>
  <si>
    <t xml:space="preserve">Exhibit 5 VantageScore buckets sum to statistical pool</t>
  </si>
  <si>
    <t xml:space="preserve">Exhibit 6 principal roll Dec-25</t>
  </si>
  <si>
    <t xml:space="preserve">Exhibit 6 principal roll Jun-26</t>
  </si>
  <si>
    <t xml:space="preserve">Exhibit 6 2Q26 premium = 5% of prepayment</t>
  </si>
  <si>
    <t xml:space="preserve">Total failed checks (must be 0)</t>
  </si>
</sst>
</file>

<file path=xl/styles.xml><?xml version="1.0" encoding="utf-8"?>
<styleSheet xmlns="http://schemas.openxmlformats.org/spreadsheetml/2006/main">
  <numFmts count="12">
    <numFmt numFmtId="164" formatCode="General"/>
    <numFmt numFmtId="165" formatCode="dd\-mmm\-yy"/>
    <numFmt numFmtId="166" formatCode="#,##0_);\(#,##0\);\–_)"/>
    <numFmt numFmtId="167" formatCode="#,##0.0_);\(#,##0.0\);\–_)"/>
    <numFmt numFmtId="168" formatCode="0.0%_);\(0.0%\);\–_)"/>
    <numFmt numFmtId="169" formatCode="#,##0.000_);\(#,##0.000\);\–_)"/>
    <numFmt numFmtId="170" formatCode="0"/>
    <numFmt numFmtId="171" formatCode="0.00%_);\(0.00%\);\–_)"/>
    <numFmt numFmtId="172" formatCode="0.00"/>
    <numFmt numFmtId="173" formatCode="0.00\x_);\(0.00&quot;x)&quot;"/>
    <numFmt numFmtId="174" formatCode="0.0"/>
    <numFmt numFmtId="175" formatCode="0.000%"/>
  </numFmts>
  <fonts count="18">
    <font>
      <sz val="11"/>
      <color theme="1"/>
      <name val="Calibri"/>
      <family val="2"/>
      <charset val="1"/>
    </font>
    <font>
      <sz val="10"/>
      <name val="Arial"/>
      <family val="0"/>
    </font>
    <font>
      <sz val="10"/>
      <name val="Arial"/>
      <family val="0"/>
    </font>
    <font>
      <sz val="10"/>
      <name val="Arial"/>
      <family val="0"/>
    </font>
    <font>
      <b val="true"/>
      <sz val="16"/>
      <color rgb="FF121826"/>
      <name val="Georgia"/>
      <family val="0"/>
      <charset val="1"/>
    </font>
    <font>
      <i val="true"/>
      <sz val="9"/>
      <color rgb="FF5B6475"/>
      <name val="Arial"/>
      <family val="0"/>
      <charset val="1"/>
    </font>
    <font>
      <b val="true"/>
      <sz val="9"/>
      <color rgb="FF121826"/>
      <name val="Arial"/>
      <family val="0"/>
      <charset val="1"/>
    </font>
    <font>
      <sz val="9"/>
      <color rgb="FF000000"/>
      <name val="Arial"/>
      <family val="0"/>
      <charset val="1"/>
    </font>
    <font>
      <b val="true"/>
      <sz val="9"/>
      <color rgb="FF0B5D4B"/>
      <name val="Arial"/>
      <family val="0"/>
      <charset val="1"/>
    </font>
    <font>
      <b val="true"/>
      <sz val="12"/>
      <color rgb="FF121826"/>
      <name val="Georgia"/>
      <family val="0"/>
      <charset val="1"/>
    </font>
    <font>
      <sz val="9"/>
      <color rgb="FF2A3140"/>
      <name val="Arial"/>
      <family val="0"/>
      <charset val="1"/>
    </font>
    <font>
      <sz val="9"/>
      <color rgb="FF5B6475"/>
      <name val="Arial"/>
      <family val="0"/>
      <charset val="1"/>
    </font>
    <font>
      <sz val="9"/>
      <color rgb="FF0000FF"/>
      <name val="Arial"/>
      <family val="0"/>
      <charset val="1"/>
    </font>
    <font>
      <b val="true"/>
      <sz val="9"/>
      <color rgb="FFFFFFFF"/>
      <name val="Arial"/>
      <family val="0"/>
      <charset val="1"/>
    </font>
    <font>
      <b val="true"/>
      <sz val="9"/>
      <color rgb="FF2A3140"/>
      <name val="Arial"/>
      <family val="0"/>
      <charset val="1"/>
    </font>
    <font>
      <b val="true"/>
      <sz val="9"/>
      <color rgb="FF000000"/>
      <name val="Arial"/>
      <family val="0"/>
      <charset val="1"/>
    </font>
    <font>
      <i val="true"/>
      <sz val="8"/>
      <color rgb="FF5B6475"/>
      <name val="Arial"/>
      <family val="0"/>
      <charset val="1"/>
    </font>
    <font>
      <sz val="9"/>
      <color rgb="FF008000"/>
      <name val="Arial"/>
      <family val="0"/>
      <charset val="1"/>
    </font>
  </fonts>
  <fills count="4">
    <fill>
      <patternFill patternType="none"/>
    </fill>
    <fill>
      <patternFill patternType="gray125"/>
    </fill>
    <fill>
      <patternFill patternType="solid">
        <fgColor rgb="FFE4EAF3"/>
        <bgColor rgb="FFDDDCD4"/>
      </patternFill>
    </fill>
    <fill>
      <patternFill patternType="solid">
        <fgColor rgb="FF1E3A5F"/>
        <bgColor rgb="FF2A3140"/>
      </patternFill>
    </fill>
  </fills>
  <borders count="2">
    <border diagonalUp="false" diagonalDown="false">
      <left/>
      <right/>
      <top/>
      <bottom/>
      <diagonal/>
    </border>
    <border diagonalUp="false" diagonalDown="false">
      <left/>
      <right/>
      <top/>
      <bottom style="thin">
        <color rgb="FFDDDCD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right" vertical="bottom"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true" applyProtection="false">
      <alignment horizontal="right" vertical="bottom" textRotation="0" wrapText="false" indent="0" shrinkToFit="false"/>
      <protection locked="true" hidden="false"/>
    </xf>
    <xf numFmtId="166" fontId="12" fillId="0" borderId="0" xfId="0" applyFont="true" applyBorder="false" applyAlignment="true" applyProtection="false">
      <alignment horizontal="right" vertical="bottom" textRotation="0" wrapText="false" indent="0" shrinkToFit="false"/>
      <protection locked="true" hidden="false"/>
    </xf>
    <xf numFmtId="167" fontId="7" fillId="0" borderId="0" xfId="0" applyFont="true" applyBorder="false" applyAlignment="true" applyProtection="false">
      <alignment horizontal="right" vertical="bottom" textRotation="0" wrapText="false" indent="0" shrinkToFit="false"/>
      <protection locked="true" hidden="false"/>
    </xf>
    <xf numFmtId="164" fontId="10" fillId="0" borderId="0" xfId="0" applyFont="true" applyBorder="false" applyAlignment="true" applyProtection="false">
      <alignment horizontal="right" vertical="bottom" textRotation="0" wrapText="tru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7" fontId="12" fillId="0" borderId="0" xfId="0" applyFont="true" applyBorder="false" applyAlignment="true" applyProtection="false">
      <alignment horizontal="right"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right" vertical="bottom" textRotation="0" wrapText="false" indent="0" shrinkToFit="false"/>
      <protection locked="true" hidden="false"/>
    </xf>
    <xf numFmtId="167" fontId="15"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true" applyProtection="false">
      <alignment horizontal="right" vertical="bottom" textRotation="0" wrapText="false" indent="0" shrinkToFit="false"/>
      <protection locked="true" hidden="false"/>
    </xf>
    <xf numFmtId="168" fontId="12" fillId="0" borderId="0" xfId="0" applyFont="true" applyBorder="false" applyAlignment="true" applyProtection="false">
      <alignment horizontal="right" vertical="bottom" textRotation="0" wrapText="false" indent="0" shrinkToFit="false"/>
      <protection locked="true" hidden="false"/>
    </xf>
    <xf numFmtId="169" fontId="7" fillId="0" borderId="0" xfId="0" applyFont="true" applyBorder="false" applyAlignment="true" applyProtection="false">
      <alignment horizontal="right" vertical="bottom" textRotation="0" wrapText="false" indent="0" shrinkToFit="false"/>
      <protection locked="true" hidden="false"/>
    </xf>
    <xf numFmtId="164" fontId="12" fillId="0" borderId="0" xfId="0" applyFont="true" applyBorder="false" applyAlignment="true" applyProtection="false">
      <alignment horizontal="right" vertical="bottom" textRotation="0" wrapText="true" indent="0" shrinkToFit="false"/>
      <protection locked="true" hidden="false"/>
    </xf>
    <xf numFmtId="169" fontId="12" fillId="0" borderId="0" xfId="0" applyFont="true" applyBorder="false" applyAlignment="true" applyProtection="false">
      <alignment horizontal="right" vertical="bottom" textRotation="0" wrapText="false" indent="0" shrinkToFit="false"/>
      <protection locked="true" hidden="false"/>
    </xf>
    <xf numFmtId="170" fontId="12" fillId="0" borderId="0" xfId="0" applyFont="true" applyBorder="false" applyAlignment="true" applyProtection="false">
      <alignment horizontal="right"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71" fontId="12" fillId="0" borderId="0" xfId="0" applyFont="true" applyBorder="false" applyAlignment="true" applyProtection="false">
      <alignment horizontal="right" vertical="bottom" textRotation="0" wrapText="false" indent="0" shrinkToFit="false"/>
      <protection locked="true" hidden="false"/>
    </xf>
    <xf numFmtId="172" fontId="12" fillId="0" borderId="0" xfId="0" applyFont="true" applyBorder="false" applyAlignment="true" applyProtection="false">
      <alignment horizontal="right" vertical="bottom" textRotation="0" wrapText="false" indent="0" shrinkToFit="false"/>
      <protection locked="true" hidden="false"/>
    </xf>
    <xf numFmtId="167" fontId="17" fillId="0" borderId="0" xfId="0" applyFont="true" applyBorder="false" applyAlignment="true" applyProtection="false">
      <alignment horizontal="right"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9" fontId="17" fillId="0" borderId="0" xfId="0" applyFont="true" applyBorder="false" applyAlignment="true" applyProtection="false">
      <alignment horizontal="right"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73" fontId="12" fillId="0" borderId="0" xfId="0" applyFont="true" applyBorder="false" applyAlignment="true" applyProtection="false">
      <alignment horizontal="right" vertical="bottom" textRotation="0" wrapText="false" indent="0" shrinkToFit="false"/>
      <protection locked="true" hidden="false"/>
    </xf>
    <xf numFmtId="173" fontId="7" fillId="0" borderId="0" xfId="0" applyFont="true" applyBorder="false" applyAlignment="true" applyProtection="false">
      <alignment horizontal="right"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74" fontId="12" fillId="0" borderId="0" xfId="0" applyFont="true" applyBorder="false" applyAlignment="true" applyProtection="false">
      <alignment horizontal="right" vertical="bottom" textRotation="0" wrapText="false" indent="0" shrinkToFit="false"/>
      <protection locked="true" hidden="false"/>
    </xf>
    <xf numFmtId="171" fontId="15" fillId="0" borderId="0" xfId="0" applyFont="true" applyBorder="false" applyAlignment="true" applyProtection="false">
      <alignment horizontal="right" vertical="bottom" textRotation="0" wrapText="false" indent="0" shrinkToFit="false"/>
      <protection locked="true" hidden="false"/>
    </xf>
    <xf numFmtId="175" fontId="7" fillId="0" borderId="0" xfId="0" applyFont="true" applyBorder="false" applyAlignment="true" applyProtection="false">
      <alignment horizontal="right" vertical="bottom" textRotation="0" wrapText="false" indent="0" shrinkToFit="false"/>
      <protection locked="true" hidden="false"/>
    </xf>
    <xf numFmtId="171" fontId="7" fillId="0" borderId="0" xfId="0" applyFont="true" applyBorder="false" applyAlignment="true" applyProtection="false">
      <alignment horizontal="right"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9" fontId="15" fillId="0" borderId="0" xfId="0" applyFont="true" applyBorder="false" applyAlignment="true" applyProtection="false">
      <alignment horizontal="right" vertical="bottom" textRotation="0" wrapText="false" indent="0" shrinkToFit="false"/>
      <protection locked="true" hidden="false"/>
    </xf>
    <xf numFmtId="175" fontId="12" fillId="0" borderId="0" xfId="0" applyFont="true" applyBorder="false" applyAlignment="true" applyProtection="false">
      <alignment horizontal="right"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7" fontId="17" fillId="0" borderId="0" xfId="0" applyFont="true" applyBorder="false" applyAlignment="false" applyProtection="false">
      <alignment horizontal="general" vertical="bottom" textRotation="0" wrapText="false" indent="0" shrinkToFit="false"/>
      <protection locked="true" hidden="false"/>
    </xf>
    <xf numFmtId="167" fontId="12" fillId="0" borderId="0" xfId="0" applyFont="true" applyBorder="false" applyAlignment="false" applyProtection="false">
      <alignment horizontal="general" vertical="bottom" textRotation="0" wrapText="false" indent="0" shrinkToFit="false"/>
      <protection locked="true" hidden="false"/>
    </xf>
    <xf numFmtId="169" fontId="17" fillId="0" borderId="0" xfId="0" applyFont="true" applyBorder="false" applyAlignment="false" applyProtection="false">
      <alignment horizontal="general" vertical="bottom" textRotation="0" wrapText="false" indent="0" shrinkToFit="false"/>
      <protection locked="true" hidden="false"/>
    </xf>
    <xf numFmtId="175" fontId="17"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5"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B5D4B"/>
      <rgbColor rgb="FFC0C0C0"/>
      <rgbColor rgb="FF808080"/>
      <rgbColor rgb="FF9999FF"/>
      <rgbColor rgb="FF993366"/>
      <rgbColor rgb="FFFFFFCC"/>
      <rgbColor rgb="FFE4EAF3"/>
      <rgbColor rgb="FF660066"/>
      <rgbColor rgb="FFFF8080"/>
      <rgbColor rgb="FF0066CC"/>
      <rgbColor rgb="FFDDDCD4"/>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69696"/>
      <rgbColor rgb="FF1E3A5F"/>
      <rgbColor rgb="FF339966"/>
      <rgbColor rgb="FF121826"/>
      <rgbColor rgb="FF333300"/>
      <rgbColor rgb="FF993300"/>
      <rgbColor rgb="FF993366"/>
      <rgbColor rgb="FF333399"/>
      <rgbColor rgb="FF2A31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true" zeroHeight="false" outlineLevelRow="0" outlineLevelCol="0"/>
  <cols>
    <col collapsed="false" customWidth="true" hidden="false" outlineLevel="0" max="2" min="2" style="0" width="34"/>
    <col collapsed="false" customWidth="true" hidden="false" outlineLevel="0" max="3" min="3" style="0" width="90"/>
  </cols>
  <sheetData>
    <row r="2" customFormat="false" ht="19.7"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c r="C5" s="4" t="s">
        <v>3</v>
      </c>
    </row>
    <row r="6" customFormat="false" ht="15" hidden="false" customHeight="false" outlineLevel="0" collapsed="false">
      <c r="B6" s="3" t="s">
        <v>4</v>
      </c>
      <c r="C6" s="4" t="s">
        <v>5</v>
      </c>
    </row>
    <row r="7" customFormat="false" ht="15" hidden="false" customHeight="false" outlineLevel="0" collapsed="false">
      <c r="B7" s="3" t="s">
        <v>6</v>
      </c>
      <c r="C7" s="4" t="s">
        <v>7</v>
      </c>
    </row>
    <row r="8" customFormat="false" ht="15" hidden="false" customHeight="false" outlineLevel="0" collapsed="false">
      <c r="B8" s="3" t="s">
        <v>8</v>
      </c>
      <c r="C8" s="4" t="s">
        <v>9</v>
      </c>
    </row>
    <row r="9" customFormat="false" ht="15" hidden="false" customHeight="false" outlineLevel="0" collapsed="false">
      <c r="B9" s="3" t="s">
        <v>10</v>
      </c>
      <c r="C9" s="5" t="str">
        <f aca="false">IF(Checks!I73=0,"ALL CHECKS OK","CHECK FAILURES: "&amp;Checks!I73)</f>
        <v>ALL CHECKS OK</v>
      </c>
    </row>
    <row r="11" customFormat="false" ht="15" hidden="false" customHeight="false" outlineLevel="0" collapsed="false">
      <c r="B11" s="3" t="s">
        <v>11</v>
      </c>
    </row>
    <row r="12" customFormat="false" ht="15" hidden="false" customHeight="false" outlineLevel="0" collapsed="false">
      <c r="B12" s="4" t="s">
        <v>12</v>
      </c>
      <c r="C12" s="4" t="s">
        <v>13</v>
      </c>
    </row>
    <row r="13" customFormat="false" ht="15" hidden="false" customHeight="false" outlineLevel="0" collapsed="false">
      <c r="B13" s="4" t="s">
        <v>14</v>
      </c>
      <c r="C13" s="4" t="s">
        <v>15</v>
      </c>
    </row>
    <row r="14" customFormat="false" ht="15" hidden="false" customHeight="false" outlineLevel="0" collapsed="false">
      <c r="B14" s="4" t="s">
        <v>16</v>
      </c>
      <c r="C14" s="4" t="s">
        <v>17</v>
      </c>
    </row>
    <row r="15" customFormat="false" ht="15" hidden="false" customHeight="false" outlineLevel="0" collapsed="false">
      <c r="B15" s="4" t="s">
        <v>18</v>
      </c>
      <c r="C15" s="4" t="s">
        <v>19</v>
      </c>
    </row>
    <row r="16" customFormat="false" ht="15" hidden="false" customHeight="false" outlineLevel="0" collapsed="false">
      <c r="B16" s="4" t="s">
        <v>20</v>
      </c>
      <c r="C16" s="4" t="s">
        <v>21</v>
      </c>
    </row>
    <row r="17" customFormat="false" ht="15" hidden="false" customHeight="false" outlineLevel="0" collapsed="false">
      <c r="B17" s="4" t="s">
        <v>22</v>
      </c>
      <c r="C17" s="4" t="s">
        <v>23</v>
      </c>
    </row>
    <row r="18" customFormat="false" ht="15" hidden="false" customHeight="false" outlineLevel="0" collapsed="false">
      <c r="B18" s="4" t="s">
        <v>24</v>
      </c>
      <c r="C18" s="4" t="s">
        <v>25</v>
      </c>
    </row>
    <row r="19" customFormat="false" ht="15" hidden="false" customHeight="false" outlineLevel="0" collapsed="false">
      <c r="B19" s="4" t="s">
        <v>26</v>
      </c>
      <c r="C19" s="4" t="s">
        <v>27</v>
      </c>
    </row>
    <row r="20" customFormat="false" ht="15" hidden="false" customHeight="false" outlineLevel="0" collapsed="false">
      <c r="B20" s="4" t="s">
        <v>28</v>
      </c>
      <c r="C20" s="4" t="s">
        <v>29</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&amp;C&amp;8IC Simulator · Practice use only ·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true" zeroHeight="false" outlineLevelRow="0" outlineLevelCol="0"/>
  <cols>
    <col collapsed="false" customWidth="true" hidden="false" outlineLevel="0" max="2" min="2" style="0" width="34"/>
    <col collapsed="false" customWidth="true" hidden="false" outlineLevel="0" max="3" min="3" style="0" width="110"/>
  </cols>
  <sheetData>
    <row r="1" customFormat="false" ht="15" hidden="false" customHeight="false" outlineLevel="0" collapsed="false">
      <c r="B1" s="6" t="s">
        <v>12</v>
      </c>
    </row>
    <row r="3" customFormat="false" ht="15" hidden="false" customHeight="false" outlineLevel="0" collapsed="false">
      <c r="B3" s="3" t="s">
        <v>30</v>
      </c>
      <c r="C3" s="7" t="s">
        <v>31</v>
      </c>
    </row>
    <row r="4" customFormat="false" ht="22.35" hidden="false" customHeight="false" outlineLevel="0" collapsed="false">
      <c r="B4" s="3" t="s">
        <v>32</v>
      </c>
      <c r="C4" s="7" t="s">
        <v>33</v>
      </c>
    </row>
    <row r="5" customFormat="false" ht="22.35" hidden="false" customHeight="false" outlineLevel="0" collapsed="false">
      <c r="B5" s="3" t="s">
        <v>34</v>
      </c>
      <c r="C5" s="7" t="s">
        <v>35</v>
      </c>
    </row>
    <row r="6" customFormat="false" ht="22.35" hidden="false" customHeight="false" outlineLevel="0" collapsed="false">
      <c r="B6" s="3" t="s">
        <v>36</v>
      </c>
      <c r="C6" s="7" t="s">
        <v>37</v>
      </c>
    </row>
    <row r="7" customFormat="false" ht="22.35" hidden="false" customHeight="false" outlineLevel="0" collapsed="false">
      <c r="B7" s="3" t="s">
        <v>38</v>
      </c>
      <c r="C7" s="7" t="s">
        <v>39</v>
      </c>
    </row>
    <row r="8" customFormat="false" ht="15" hidden="false" customHeight="false" outlineLevel="0" collapsed="false">
      <c r="B8" s="3" t="s">
        <v>40</v>
      </c>
      <c r="C8" s="7" t="s">
        <v>41</v>
      </c>
    </row>
    <row r="9" customFormat="false" ht="22.35" hidden="false" customHeight="false" outlineLevel="0" collapsed="false">
      <c r="B9" s="3" t="s">
        <v>28</v>
      </c>
      <c r="C9" s="7" t="s">
        <v>42</v>
      </c>
    </row>
    <row r="10" customFormat="false" ht="32.8" hidden="false" customHeight="false" outlineLevel="0" collapsed="false">
      <c r="B10" s="3" t="s">
        <v>43</v>
      </c>
      <c r="C10" s="7" t="s">
        <v>44</v>
      </c>
    </row>
    <row r="11" customFormat="false" ht="15" hidden="false" customHeight="false" outlineLevel="0" collapsed="false">
      <c r="B11" s="3" t="s">
        <v>45</v>
      </c>
      <c r="C11" s="7" t="s">
        <v>46</v>
      </c>
    </row>
    <row r="12" customFormat="false" ht="15" hidden="false" customHeight="false" outlineLevel="0" collapsed="false">
      <c r="B12" s="3" t="s">
        <v>47</v>
      </c>
      <c r="C12" s="7" t="s">
        <v>48</v>
      </c>
    </row>
    <row r="13" customFormat="false" ht="15" hidden="false" customHeight="false" outlineLevel="0" collapsed="false">
      <c r="B13" s="3" t="s">
        <v>49</v>
      </c>
      <c r="C13" s="7" t="s">
        <v>50</v>
      </c>
    </row>
    <row r="14" customFormat="false" ht="15" hidden="false" customHeight="false" outlineLevel="0" collapsed="false">
      <c r="B14" s="3" t="s">
        <v>51</v>
      </c>
      <c r="C14" s="7" t="s">
        <v>52</v>
      </c>
    </row>
    <row r="15" customFormat="false" ht="15" hidden="false" customHeight="false" outlineLevel="0" collapsed="false">
      <c r="B15" s="3" t="s">
        <v>53</v>
      </c>
      <c r="C15" s="7" t="s">
        <v>54</v>
      </c>
    </row>
    <row r="16" customFormat="false" ht="22.35" hidden="false" customHeight="false" outlineLevel="0" collapsed="false">
      <c r="B16" s="3" t="s">
        <v>55</v>
      </c>
      <c r="C16" s="7" t="s">
        <v>56</v>
      </c>
    </row>
    <row r="17" customFormat="false" ht="22.35" hidden="false" customHeight="false" outlineLevel="0" collapsed="false">
      <c r="B17" s="3" t="s">
        <v>57</v>
      </c>
      <c r="C17" s="7" t="s">
        <v>58</v>
      </c>
    </row>
    <row r="18" customFormat="false" ht="15" hidden="false" customHeight="false" outlineLevel="0" collapsed="false">
      <c r="B18" s="3" t="s">
        <v>59</v>
      </c>
      <c r="C18" s="7" t="s">
        <v>60</v>
      </c>
    </row>
    <row r="19" customFormat="false" ht="15" hidden="false" customHeight="false" outlineLevel="0" collapsed="false">
      <c r="B19" s="3" t="s">
        <v>61</v>
      </c>
      <c r="C19" s="7" t="s">
        <v>62</v>
      </c>
    </row>
    <row r="21" customFormat="false" ht="15" hidden="false" customHeight="false" outlineLevel="0" collapsed="false">
      <c r="B21" s="3" t="s">
        <v>63</v>
      </c>
    </row>
    <row r="22" customFormat="false" ht="22.35" hidden="false" customHeight="false" outlineLevel="0" collapsed="false">
      <c r="B22" s="4" t="s">
        <v>64</v>
      </c>
      <c r="C22" s="8" t="s">
        <v>65</v>
      </c>
    </row>
    <row r="23" customFormat="false" ht="22.35" hidden="false" customHeight="false" outlineLevel="0" collapsed="false">
      <c r="B23" s="4" t="s">
        <v>66</v>
      </c>
      <c r="C23" s="8" t="s">
        <v>67</v>
      </c>
    </row>
    <row r="24" customFormat="false" ht="15" hidden="false" customHeight="false" outlineLevel="0" collapsed="false">
      <c r="B24" s="4" t="s">
        <v>68</v>
      </c>
      <c r="C24" s="8" t="s">
        <v>69</v>
      </c>
    </row>
    <row r="25" customFormat="false" ht="15" hidden="false" customHeight="false" outlineLevel="0" collapsed="false">
      <c r="B25" s="4" t="s">
        <v>70</v>
      </c>
      <c r="C25" s="8" t="s">
        <v>71</v>
      </c>
    </row>
    <row r="26" customFormat="false" ht="32.8" hidden="false" customHeight="false" outlineLevel="0" collapsed="false">
      <c r="B26" s="4" t="s">
        <v>72</v>
      </c>
      <c r="C26" s="8" t="s">
        <v>73</v>
      </c>
    </row>
    <row r="27" customFormat="false" ht="22.35" hidden="false" customHeight="false" outlineLevel="0" collapsed="false">
      <c r="B27" s="4" t="s">
        <v>74</v>
      </c>
      <c r="C27" s="8" t="s">
        <v>75</v>
      </c>
    </row>
    <row r="28" customFormat="false" ht="32.8" hidden="false" customHeight="false" outlineLevel="0" collapsed="false">
      <c r="B28" s="4" t="s">
        <v>76</v>
      </c>
      <c r="C28" s="8" t="s">
        <v>77</v>
      </c>
    </row>
    <row r="29" customFormat="false" ht="22.35" hidden="false" customHeight="false" outlineLevel="0" collapsed="false">
      <c r="B29" s="4" t="s">
        <v>78</v>
      </c>
      <c r="C29" s="8" t="s">
        <v>79</v>
      </c>
    </row>
    <row r="30" customFormat="false" ht="22.35" hidden="false" customHeight="false" outlineLevel="0" collapsed="false">
      <c r="B30" s="4" t="s">
        <v>80</v>
      </c>
      <c r="C30" s="8" t="s">
        <v>81</v>
      </c>
    </row>
    <row r="31" customFormat="false" ht="22.35" hidden="false" customHeight="false" outlineLevel="0" collapsed="false">
      <c r="B31" s="4" t="s">
        <v>82</v>
      </c>
      <c r="C31" s="8" t="s">
        <v>83</v>
      </c>
    </row>
    <row r="32" customFormat="false" ht="22.35" hidden="false" customHeight="false" outlineLevel="0" collapsed="false">
      <c r="B32" s="4" t="s">
        <v>84</v>
      </c>
      <c r="C32" s="8" t="s">
        <v>85</v>
      </c>
    </row>
    <row r="33" customFormat="false" ht="22.35" hidden="false" customHeight="false" outlineLevel="0" collapsed="false">
      <c r="B33" s="4" t="s">
        <v>86</v>
      </c>
      <c r="C33" s="8" t="s">
        <v>87</v>
      </c>
    </row>
    <row r="34" customFormat="false" ht="22.35" hidden="false" customHeight="false" outlineLevel="0" collapsed="false">
      <c r="B34" s="4" t="s">
        <v>88</v>
      </c>
      <c r="C34" s="8" t="s">
        <v>89</v>
      </c>
    </row>
    <row r="35" customFormat="false" ht="22.35" hidden="false" customHeight="false" outlineLevel="0" collapsed="false">
      <c r="B35" s="4" t="s">
        <v>90</v>
      </c>
      <c r="C35" s="8" t="s">
        <v>91</v>
      </c>
    </row>
    <row r="36" customFormat="false" ht="22.35" hidden="false" customHeight="false" outlineLevel="0" collapsed="false">
      <c r="B36" s="4" t="s">
        <v>92</v>
      </c>
      <c r="C36" s="8" t="s">
        <v>93</v>
      </c>
    </row>
    <row r="37" customFormat="false" ht="22.35" hidden="false" customHeight="false" outlineLevel="0" collapsed="false">
      <c r="B37" s="4" t="s">
        <v>94</v>
      </c>
      <c r="C37" s="8" t="s">
        <v>95</v>
      </c>
    </row>
    <row r="39" customFormat="false" ht="15" hidden="false" customHeight="false" outlineLevel="0" collapsed="false">
      <c r="B39" s="2" t="s">
        <v>96</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&amp;C&amp;8IC Simulator · Practice use only ·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10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0"/>
    <col collapsed="false" customWidth="true" hidden="false" outlineLevel="0" max="9" min="4" style="0" width="12"/>
    <col collapsed="false" customWidth="true" hidden="false" outlineLevel="0" max="10" min="10" style="0" width="40"/>
  </cols>
  <sheetData>
    <row r="1" customFormat="false" ht="15" hidden="false" customHeight="false" outlineLevel="0" collapsed="false">
      <c r="B1" s="6" t="s">
        <v>97</v>
      </c>
    </row>
    <row r="2" customFormat="false" ht="15" hidden="false" customHeight="false" outlineLevel="0" collapsed="false">
      <c r="B2" s="2" t="s">
        <v>98</v>
      </c>
    </row>
    <row r="4" customFormat="false" ht="15" hidden="false" customHeight="false" outlineLevel="0" collapsed="false">
      <c r="B4" s="9"/>
      <c r="C4" s="10" t="s">
        <v>34</v>
      </c>
      <c r="D4" s="11" t="s">
        <v>99</v>
      </c>
      <c r="E4" s="11" t="s">
        <v>100</v>
      </c>
      <c r="F4" s="11" t="s">
        <v>101</v>
      </c>
      <c r="G4" s="11" t="s">
        <v>102</v>
      </c>
      <c r="H4" s="11" t="s">
        <v>103</v>
      </c>
      <c r="I4" s="11" t="s">
        <v>104</v>
      </c>
    </row>
    <row r="5" customFormat="false" ht="15" hidden="false" customHeight="false" outlineLevel="0" collapsed="false">
      <c r="B5" s="12" t="s">
        <v>105</v>
      </c>
      <c r="C5" s="13" t="s">
        <v>106</v>
      </c>
      <c r="D5" s="14" t="n">
        <v>45291</v>
      </c>
      <c r="E5" s="14" t="n">
        <v>45657</v>
      </c>
      <c r="F5" s="14" t="n">
        <v>46022</v>
      </c>
      <c r="G5" s="14" t="n">
        <v>45838</v>
      </c>
      <c r="H5" s="14" t="n">
        <v>46203</v>
      </c>
      <c r="I5" s="14" t="n">
        <v>46203</v>
      </c>
    </row>
    <row r="6" customFormat="false" ht="15" hidden="false" customHeight="false" outlineLevel="0" collapsed="false">
      <c r="B6" s="12" t="s">
        <v>107</v>
      </c>
      <c r="C6" s="13" t="s">
        <v>108</v>
      </c>
      <c r="D6" s="15" t="n">
        <v>365</v>
      </c>
      <c r="E6" s="15" t="n">
        <v>366</v>
      </c>
      <c r="F6" s="15" t="n">
        <v>365</v>
      </c>
      <c r="G6" s="15" t="n">
        <v>181</v>
      </c>
      <c r="H6" s="15" t="n">
        <v>181</v>
      </c>
      <c r="I6" s="15" t="n">
        <v>365</v>
      </c>
    </row>
    <row r="7" customFormat="false" ht="15" hidden="false" customHeight="false" outlineLevel="0" collapsed="false">
      <c r="B7" s="12" t="s">
        <v>109</v>
      </c>
      <c r="C7" s="13" t="s">
        <v>110</v>
      </c>
      <c r="D7" s="16" t="n">
        <f aca="false">D6/7</f>
        <v>52.1428571428571</v>
      </c>
      <c r="E7" s="16" t="n">
        <f aca="false">E6/7</f>
        <v>52.2857142857143</v>
      </c>
      <c r="F7" s="16" t="n">
        <f aca="false">F6/7</f>
        <v>52.1428571428571</v>
      </c>
      <c r="G7" s="16" t="n">
        <f aca="false">G6/7</f>
        <v>25.8571428571429</v>
      </c>
      <c r="H7" s="16" t="n">
        <f aca="false">H6/7</f>
        <v>25.8571428571429</v>
      </c>
      <c r="I7" s="16" t="n">
        <f aca="false">I6/7</f>
        <v>52.1428571428571</v>
      </c>
    </row>
    <row r="8" customFormat="false" ht="15" hidden="false" customHeight="false" outlineLevel="0" collapsed="false">
      <c r="B8" s="12" t="s">
        <v>111</v>
      </c>
      <c r="C8" s="13" t="s">
        <v>112</v>
      </c>
      <c r="D8" s="17" t="s">
        <v>113</v>
      </c>
      <c r="E8" s="17" t="s">
        <v>113</v>
      </c>
      <c r="F8" s="17" t="s">
        <v>113</v>
      </c>
      <c r="G8" s="17" t="s">
        <v>113</v>
      </c>
      <c r="H8" s="17" t="s">
        <v>113</v>
      </c>
      <c r="I8" s="17" t="s">
        <v>114</v>
      </c>
    </row>
    <row r="9" customFormat="false" ht="15" hidden="false" customHeight="false" outlineLevel="0" collapsed="false">
      <c r="B9" s="18" t="s">
        <v>115</v>
      </c>
      <c r="C9" s="19"/>
      <c r="D9" s="19"/>
      <c r="E9" s="19"/>
      <c r="F9" s="19"/>
      <c r="G9" s="19"/>
      <c r="H9" s="19"/>
      <c r="I9" s="19"/>
      <c r="J9" s="19"/>
    </row>
    <row r="10" customFormat="false" ht="15" hidden="false" customHeight="false" outlineLevel="0" collapsed="false">
      <c r="B10" s="12" t="s">
        <v>116</v>
      </c>
      <c r="C10" s="13" t="s">
        <v>117</v>
      </c>
      <c r="D10" s="20" t="n">
        <v>963.496</v>
      </c>
      <c r="E10" s="20" t="n">
        <v>925.468</v>
      </c>
      <c r="F10" s="20" t="n">
        <v>893.222</v>
      </c>
      <c r="G10" s="20" t="n">
        <v>438.502</v>
      </c>
      <c r="H10" s="20" t="n">
        <v>434.939</v>
      </c>
      <c r="I10" s="21" t="n">
        <f aca="false">F10+H10-G10</f>
        <v>889.659</v>
      </c>
    </row>
    <row r="11" customFormat="false" ht="15" hidden="false" customHeight="false" outlineLevel="0" collapsed="false">
      <c r="B11" s="12" t="s">
        <v>118</v>
      </c>
      <c r="C11" s="13" t="s">
        <v>117</v>
      </c>
      <c r="D11" s="20" t="n">
        <v>93.423</v>
      </c>
      <c r="E11" s="20" t="n">
        <v>76.307</v>
      </c>
      <c r="F11" s="20" t="n">
        <v>63.463</v>
      </c>
      <c r="G11" s="20" t="n">
        <v>31.748</v>
      </c>
      <c r="H11" s="20" t="n">
        <v>27.053</v>
      </c>
      <c r="I11" s="21" t="n">
        <f aca="false">F11+H11-G11</f>
        <v>58.768</v>
      </c>
    </row>
    <row r="12" customFormat="false" ht="15" hidden="false" customHeight="false" outlineLevel="0" collapsed="false">
      <c r="B12" s="22" t="s">
        <v>119</v>
      </c>
      <c r="C12" s="13" t="s">
        <v>117</v>
      </c>
      <c r="D12" s="23" t="n">
        <f aca="false">D10+D11</f>
        <v>1056.919</v>
      </c>
      <c r="E12" s="23" t="n">
        <f aca="false">E10+E11</f>
        <v>1001.775</v>
      </c>
      <c r="F12" s="23" t="n">
        <f aca="false">F10+F11</f>
        <v>956.685</v>
      </c>
      <c r="G12" s="23" t="n">
        <f aca="false">G10+G11</f>
        <v>470.25</v>
      </c>
      <c r="H12" s="23" t="n">
        <f aca="false">H10+H11</f>
        <v>461.992</v>
      </c>
      <c r="I12" s="24" t="n">
        <f aca="false">F12+H12-G12</f>
        <v>948.427</v>
      </c>
    </row>
    <row r="13" customFormat="false" ht="15" hidden="false" customHeight="false" outlineLevel="0" collapsed="false">
      <c r="B13" s="12" t="s">
        <v>120</v>
      </c>
      <c r="C13" s="13" t="s">
        <v>117</v>
      </c>
      <c r="D13" s="20" t="n">
        <v>179.414</v>
      </c>
      <c r="E13" s="20" t="n">
        <v>238.158</v>
      </c>
      <c r="F13" s="20" t="n">
        <v>231.503</v>
      </c>
      <c r="G13" s="20" t="n">
        <v>116.941</v>
      </c>
      <c r="H13" s="20" t="n">
        <v>89.912</v>
      </c>
      <c r="I13" s="21" t="n">
        <f aca="false">F13+H13-G13</f>
        <v>204.474</v>
      </c>
    </row>
    <row r="14" customFormat="false" ht="15" hidden="false" customHeight="false" outlineLevel="0" collapsed="false">
      <c r="B14" s="12" t="s">
        <v>121</v>
      </c>
      <c r="C14" s="13" t="s">
        <v>117</v>
      </c>
      <c r="D14" s="20" t="n">
        <v>-596.839</v>
      </c>
      <c r="E14" s="20" t="n">
        <v>-468.413</v>
      </c>
      <c r="F14" s="20" t="n">
        <v>-319.345</v>
      </c>
      <c r="G14" s="20" t="n">
        <v>-142.929</v>
      </c>
      <c r="H14" s="20" t="n">
        <v>-171.557</v>
      </c>
      <c r="I14" s="21" t="n">
        <f aca="false">F14+H14-G14</f>
        <v>-347.973</v>
      </c>
    </row>
    <row r="15" customFormat="false" ht="15" hidden="false" customHeight="false" outlineLevel="0" collapsed="false">
      <c r="B15" s="22" t="s">
        <v>122</v>
      </c>
      <c r="C15" s="13" t="s">
        <v>117</v>
      </c>
      <c r="D15" s="23" t="n">
        <f aca="false">D12-D13+D14</f>
        <v>280.666</v>
      </c>
      <c r="E15" s="23" t="n">
        <f aca="false">E12-E13+E14</f>
        <v>295.204</v>
      </c>
      <c r="F15" s="23" t="n">
        <f aca="false">F12-F13+F14</f>
        <v>405.837</v>
      </c>
      <c r="G15" s="23" t="n">
        <f aca="false">G12-G13+G14</f>
        <v>210.38</v>
      </c>
      <c r="H15" s="23" t="n">
        <f aca="false">H12-H13+H14</f>
        <v>200.523</v>
      </c>
      <c r="I15" s="24" t="n">
        <f aca="false">F15+H15-G15</f>
        <v>395.98</v>
      </c>
    </row>
    <row r="16" customFormat="false" ht="15" hidden="false" customHeight="false" outlineLevel="0" collapsed="false">
      <c r="B16" s="12" t="s">
        <v>123</v>
      </c>
      <c r="C16" s="13" t="s">
        <v>117</v>
      </c>
      <c r="D16" s="20" t="n">
        <v>219.406</v>
      </c>
      <c r="E16" s="20" t="n">
        <v>166.177</v>
      </c>
      <c r="F16" s="20" t="n">
        <v>142.441</v>
      </c>
      <c r="G16" s="20" t="n">
        <v>73.086</v>
      </c>
      <c r="H16" s="20" t="n">
        <v>66.433</v>
      </c>
      <c r="I16" s="21" t="n">
        <f aca="false">F16+H16-G16</f>
        <v>135.788</v>
      </c>
    </row>
    <row r="17" customFormat="false" ht="15" hidden="false" customHeight="false" outlineLevel="0" collapsed="false">
      <c r="B17" s="12" t="s">
        <v>124</v>
      </c>
      <c r="C17" s="13" t="s">
        <v>117</v>
      </c>
      <c r="D17" s="20" t="n">
        <v>75.284</v>
      </c>
      <c r="E17" s="20" t="n">
        <v>66.973</v>
      </c>
      <c r="F17" s="20" t="n">
        <v>70.596</v>
      </c>
      <c r="G17" s="20" t="n">
        <v>37.959</v>
      </c>
      <c r="H17" s="20" t="n">
        <v>33.542</v>
      </c>
      <c r="I17" s="21" t="n">
        <f aca="false">F17+H17-G17</f>
        <v>66.179</v>
      </c>
    </row>
    <row r="18" customFormat="false" ht="15" hidden="false" customHeight="false" outlineLevel="0" collapsed="false">
      <c r="B18" s="12" t="s">
        <v>125</v>
      </c>
      <c r="C18" s="13" t="s">
        <v>117</v>
      </c>
      <c r="D18" s="20" t="n">
        <v>121.843</v>
      </c>
      <c r="E18" s="20" t="n">
        <v>87.166</v>
      </c>
      <c r="F18" s="20" t="n">
        <v>79.949</v>
      </c>
      <c r="G18" s="20" t="n">
        <v>41.212</v>
      </c>
      <c r="H18" s="20" t="n">
        <v>50.038</v>
      </c>
      <c r="I18" s="21" t="n">
        <f aca="false">F18+H18-G18</f>
        <v>88.775</v>
      </c>
    </row>
    <row r="19" customFormat="false" ht="15" hidden="false" customHeight="false" outlineLevel="0" collapsed="false">
      <c r="B19" s="12" t="s">
        <v>126</v>
      </c>
      <c r="C19" s="13" t="s">
        <v>117</v>
      </c>
      <c r="D19" s="20" t="n">
        <v>45.401</v>
      </c>
      <c r="E19" s="20" t="n">
        <v>36.847</v>
      </c>
      <c r="F19" s="20" t="n">
        <v>34.795</v>
      </c>
      <c r="G19" s="20" t="n">
        <v>17.713</v>
      </c>
      <c r="H19" s="20" t="n">
        <v>18.354</v>
      </c>
      <c r="I19" s="21" t="n">
        <f aca="false">F19+H19-G19</f>
        <v>35.436</v>
      </c>
    </row>
    <row r="20" customFormat="false" ht="15" hidden="false" customHeight="false" outlineLevel="0" collapsed="false">
      <c r="B20" s="12" t="s">
        <v>127</v>
      </c>
      <c r="C20" s="13" t="s">
        <v>117</v>
      </c>
      <c r="D20" s="20" t="n">
        <v>72.385</v>
      </c>
      <c r="E20" s="20" t="n">
        <v>53.218</v>
      </c>
      <c r="F20" s="20" t="n">
        <v>33.98</v>
      </c>
      <c r="G20" s="20" t="n">
        <v>17.143</v>
      </c>
      <c r="H20" s="20" t="n">
        <v>12.975</v>
      </c>
      <c r="I20" s="21" t="n">
        <f aca="false">F20+H20-G20</f>
        <v>29.812</v>
      </c>
    </row>
    <row r="21" customFormat="false" ht="15" hidden="false" customHeight="false" outlineLevel="0" collapsed="false">
      <c r="B21" s="22" t="s">
        <v>128</v>
      </c>
      <c r="C21" s="13" t="s">
        <v>117</v>
      </c>
      <c r="D21" s="23" t="n">
        <f aca="false">SUM(D16:D20)</f>
        <v>534.319</v>
      </c>
      <c r="E21" s="23" t="n">
        <f aca="false">SUM(E16:E20)</f>
        <v>410.381</v>
      </c>
      <c r="F21" s="23" t="n">
        <f aca="false">SUM(F16:F20)</f>
        <v>361.761</v>
      </c>
      <c r="G21" s="23" t="n">
        <f aca="false">SUM(G16:G20)</f>
        <v>187.113</v>
      </c>
      <c r="H21" s="23" t="n">
        <f aca="false">SUM(H16:H20)</f>
        <v>181.342</v>
      </c>
      <c r="I21" s="24" t="n">
        <f aca="false">F21+H21-G21</f>
        <v>355.99</v>
      </c>
    </row>
    <row r="22" customFormat="false" ht="15" hidden="false" customHeight="false" outlineLevel="0" collapsed="false">
      <c r="B22" s="12" t="s">
        <v>129</v>
      </c>
      <c r="C22" s="13" t="s">
        <v>117</v>
      </c>
      <c r="D22" s="16" t="n">
        <f aca="false">D15-D21</f>
        <v>-253.653</v>
      </c>
      <c r="E22" s="16" t="n">
        <f aca="false">E15-E21</f>
        <v>-115.177</v>
      </c>
      <c r="F22" s="16" t="n">
        <f aca="false">F15-F21</f>
        <v>44.076</v>
      </c>
      <c r="G22" s="16" t="n">
        <f aca="false">G15-G21</f>
        <v>23.267</v>
      </c>
      <c r="H22" s="16" t="n">
        <f aca="false">H15-H21</f>
        <v>19.181</v>
      </c>
      <c r="I22" s="21" t="n">
        <f aca="false">F22+H22-G22</f>
        <v>39.99</v>
      </c>
    </row>
    <row r="23" customFormat="false" ht="15" hidden="false" customHeight="false" outlineLevel="0" collapsed="false">
      <c r="B23" s="12" t="s">
        <v>130</v>
      </c>
      <c r="C23" s="13" t="s">
        <v>117</v>
      </c>
      <c r="D23" s="20" t="n">
        <v>-73.702</v>
      </c>
      <c r="E23" s="20" t="n">
        <v>-36.495</v>
      </c>
      <c r="F23" s="20" t="n">
        <v>18.83</v>
      </c>
      <c r="G23" s="20" t="n">
        <v>6.623</v>
      </c>
      <c r="H23" s="20" t="n">
        <v>8.3</v>
      </c>
      <c r="I23" s="21" t="n">
        <f aca="false">F23+H23-G23</f>
        <v>20.507</v>
      </c>
    </row>
    <row r="24" customFormat="false" ht="15" hidden="false" customHeight="false" outlineLevel="0" collapsed="false">
      <c r="B24" s="22" t="s">
        <v>131</v>
      </c>
      <c r="C24" s="13" t="s">
        <v>117</v>
      </c>
      <c r="D24" s="23" t="n">
        <f aca="false">D22-D23</f>
        <v>-179.951</v>
      </c>
      <c r="E24" s="23" t="n">
        <f aca="false">E22-E23</f>
        <v>-78.682</v>
      </c>
      <c r="F24" s="23" t="n">
        <f aca="false">F22-F23</f>
        <v>25.246</v>
      </c>
      <c r="G24" s="23" t="n">
        <f aca="false">G22-G23</f>
        <v>16.644</v>
      </c>
      <c r="H24" s="23" t="n">
        <f aca="false">H22-H23</f>
        <v>10.881</v>
      </c>
      <c r="I24" s="24" t="n">
        <f aca="false">F24+H24-G24</f>
        <v>19.483</v>
      </c>
    </row>
    <row r="26" customFormat="false" ht="15" hidden="false" customHeight="false" outlineLevel="0" collapsed="false">
      <c r="B26" s="18" t="s">
        <v>132</v>
      </c>
      <c r="C26" s="19"/>
      <c r="D26" s="19"/>
      <c r="E26" s="19"/>
      <c r="F26" s="19"/>
      <c r="G26" s="19"/>
      <c r="H26" s="19"/>
      <c r="I26" s="19"/>
      <c r="J26" s="19"/>
    </row>
    <row r="27" customFormat="false" ht="15" hidden="false" customHeight="false" outlineLevel="0" collapsed="false">
      <c r="B27" s="12" t="s">
        <v>131</v>
      </c>
      <c r="C27" s="13" t="s">
        <v>117</v>
      </c>
      <c r="D27" s="16" t="n">
        <f aca="false">D24</f>
        <v>-179.951</v>
      </c>
      <c r="E27" s="16" t="n">
        <f aca="false">E24</f>
        <v>-78.682</v>
      </c>
      <c r="F27" s="16" t="n">
        <f aca="false">F24</f>
        <v>25.246</v>
      </c>
      <c r="G27" s="16" t="n">
        <f aca="false">G24</f>
        <v>16.644</v>
      </c>
      <c r="H27" s="16" t="n">
        <f aca="false">H24</f>
        <v>10.881</v>
      </c>
      <c r="I27" s="21" t="n">
        <f aca="false">F27+H27-G27</f>
        <v>19.483</v>
      </c>
    </row>
    <row r="28" customFormat="false" ht="15" hidden="false" customHeight="false" outlineLevel="0" collapsed="false">
      <c r="B28" s="12" t="s">
        <v>133</v>
      </c>
      <c r="C28" s="13" t="s">
        <v>117</v>
      </c>
      <c r="D28" s="16" t="n">
        <f aca="false">D23</f>
        <v>-73.702</v>
      </c>
      <c r="E28" s="16" t="n">
        <f aca="false">E23</f>
        <v>-36.495</v>
      </c>
      <c r="F28" s="16" t="n">
        <f aca="false">F23</f>
        <v>18.83</v>
      </c>
      <c r="G28" s="16" t="n">
        <f aca="false">G23</f>
        <v>6.623</v>
      </c>
      <c r="H28" s="16" t="n">
        <f aca="false">H23</f>
        <v>8.3</v>
      </c>
      <c r="I28" s="21" t="n">
        <f aca="false">F28+H28-G28</f>
        <v>20.507</v>
      </c>
    </row>
    <row r="29" customFormat="false" ht="15" hidden="false" customHeight="false" outlineLevel="0" collapsed="false">
      <c r="B29" s="12" t="s">
        <v>134</v>
      </c>
      <c r="C29" s="13" t="s">
        <v>117</v>
      </c>
      <c r="D29" s="20" t="n">
        <v>51.781</v>
      </c>
      <c r="E29" s="20" t="n">
        <v>51.135</v>
      </c>
      <c r="F29" s="20" t="n">
        <v>35.729</v>
      </c>
      <c r="G29" s="20" t="n">
        <v>19.166</v>
      </c>
      <c r="H29" s="20" t="n">
        <v>12.962</v>
      </c>
      <c r="I29" s="21" t="n">
        <f aca="false">F29+H29-G29</f>
        <v>29.525</v>
      </c>
    </row>
    <row r="30" customFormat="false" ht="15" hidden="false" customHeight="false" outlineLevel="0" collapsed="false">
      <c r="B30" s="12" t="s">
        <v>135</v>
      </c>
      <c r="C30" s="13" t="s">
        <v>117</v>
      </c>
      <c r="D30" s="20" t="n">
        <v>54.879</v>
      </c>
      <c r="E30" s="20" t="n">
        <v>52.186</v>
      </c>
      <c r="F30" s="20" t="n">
        <v>41.47</v>
      </c>
      <c r="G30" s="20" t="n">
        <v>21.783</v>
      </c>
      <c r="H30" s="20" t="n">
        <v>17.823</v>
      </c>
      <c r="I30" s="21" t="n">
        <f aca="false">F30+H30-G30</f>
        <v>37.51</v>
      </c>
    </row>
    <row r="31" customFormat="false" ht="15" hidden="false" customHeight="false" outlineLevel="0" collapsed="false">
      <c r="B31" s="12" t="s">
        <v>136</v>
      </c>
      <c r="C31" s="13" t="s">
        <v>117</v>
      </c>
      <c r="D31" s="20" t="n">
        <v>17.997</v>
      </c>
      <c r="E31" s="20" t="n">
        <v>13.053</v>
      </c>
      <c r="F31" s="20" t="n">
        <v>10.686</v>
      </c>
      <c r="G31" s="20" t="n">
        <v>5.539</v>
      </c>
      <c r="H31" s="20" t="n">
        <v>5.522</v>
      </c>
      <c r="I31" s="21" t="n">
        <f aca="false">F31+H31-G31</f>
        <v>10.669</v>
      </c>
    </row>
    <row r="32" customFormat="false" ht="15" hidden="false" customHeight="false" outlineLevel="0" collapsed="false">
      <c r="B32" s="12" t="s">
        <v>137</v>
      </c>
      <c r="C32" s="13" t="s">
        <v>117</v>
      </c>
      <c r="D32" s="20" t="n">
        <v>22.485</v>
      </c>
      <c r="E32" s="20" t="n">
        <v>3.067</v>
      </c>
      <c r="F32" s="20" t="n">
        <v>0</v>
      </c>
      <c r="G32" s="20" t="n">
        <v>0</v>
      </c>
      <c r="H32" s="20" t="n">
        <v>0</v>
      </c>
      <c r="I32" s="21" t="n">
        <f aca="false">F32+H32-G32</f>
        <v>0</v>
      </c>
    </row>
    <row r="33" customFormat="false" ht="15" hidden="false" customHeight="false" outlineLevel="0" collapsed="false">
      <c r="B33" s="12" t="s">
        <v>138</v>
      </c>
      <c r="C33" s="13" t="s">
        <v>117</v>
      </c>
      <c r="D33" s="20" t="n">
        <v>15.524</v>
      </c>
      <c r="E33" s="20" t="n">
        <v>30.952</v>
      </c>
      <c r="F33" s="20" t="n">
        <v>16.579</v>
      </c>
      <c r="G33" s="20" t="n">
        <v>5.618</v>
      </c>
      <c r="H33" s="20" t="n">
        <v>14.97</v>
      </c>
      <c r="I33" s="21" t="n">
        <f aca="false">F33+H33-G33</f>
        <v>25.931</v>
      </c>
    </row>
    <row r="34" customFormat="false" ht="15" hidden="false" customHeight="false" outlineLevel="0" collapsed="false">
      <c r="B34" s="12" t="s">
        <v>139</v>
      </c>
      <c r="C34" s="13" t="s">
        <v>117</v>
      </c>
      <c r="D34" s="20" t="n">
        <v>109.548</v>
      </c>
      <c r="E34" s="20" t="n">
        <v>69.331</v>
      </c>
      <c r="F34" s="20" t="n">
        <v>-0.115</v>
      </c>
      <c r="G34" s="20" t="n">
        <v>-10.65</v>
      </c>
      <c r="H34" s="20" t="n">
        <v>7.466</v>
      </c>
      <c r="I34" s="21" t="n">
        <f aca="false">F34+H34-G34</f>
        <v>18.001</v>
      </c>
    </row>
    <row r="35" customFormat="false" ht="15" hidden="false" customHeight="false" outlineLevel="0" collapsed="false">
      <c r="B35" s="22" t="s">
        <v>43</v>
      </c>
      <c r="C35" s="13" t="s">
        <v>117</v>
      </c>
      <c r="D35" s="23" t="n">
        <f aca="false">SUM(D27:D34)</f>
        <v>18.5609999999998</v>
      </c>
      <c r="E35" s="23" t="n">
        <f aca="false">SUM(E27:E34)</f>
        <v>104.547</v>
      </c>
      <c r="F35" s="23" t="n">
        <f aca="false">SUM(F27:F34)</f>
        <v>148.425</v>
      </c>
      <c r="G35" s="23" t="n">
        <f aca="false">SUM(G27:G34)</f>
        <v>64.723</v>
      </c>
      <c r="H35" s="23" t="n">
        <f aca="false">SUM(H27:H34)</f>
        <v>77.924</v>
      </c>
      <c r="I35" s="24" t="n">
        <f aca="false">F35+H35-G35</f>
        <v>161.626</v>
      </c>
    </row>
    <row r="36" customFormat="false" ht="15" hidden="false" customHeight="false" outlineLevel="0" collapsed="false">
      <c r="B36" s="12" t="s">
        <v>140</v>
      </c>
      <c r="C36" s="13" t="s">
        <v>141</v>
      </c>
      <c r="D36" s="25" t="n">
        <f aca="false">D35/D12</f>
        <v>0.0175614214523533</v>
      </c>
      <c r="E36" s="25" t="n">
        <f aca="false">E35/E12</f>
        <v>0.104361757879763</v>
      </c>
      <c r="F36" s="25" t="n">
        <f aca="false">F35/F12</f>
        <v>0.155145110459556</v>
      </c>
      <c r="G36" s="25" t="n">
        <f aca="false">G35/G12</f>
        <v>0.137635300372142</v>
      </c>
      <c r="H36" s="25" t="n">
        <f aca="false">H35/H12</f>
        <v>0.168669587352162</v>
      </c>
      <c r="I36" s="25" t="n">
        <f aca="false">I35/I12</f>
        <v>0.170414802615278</v>
      </c>
    </row>
    <row r="37" customFormat="false" ht="15" hidden="false" customHeight="false" outlineLevel="0" collapsed="false">
      <c r="B37" s="12" t="s">
        <v>142</v>
      </c>
      <c r="C37" s="13" t="s">
        <v>141</v>
      </c>
      <c r="D37" s="25" t="n">
        <f aca="false">(D31+D32+D33+D34)/D35</f>
        <v>8.91945477075601</v>
      </c>
      <c r="E37" s="25" t="n">
        <f aca="false">(E31+E32+E33+E34)/E35</f>
        <v>1.11340354099113</v>
      </c>
      <c r="F37" s="25" t="n">
        <f aca="false">(F31+F32+F33+F34)/F35</f>
        <v>0.182920667003537</v>
      </c>
      <c r="G37" s="25" t="n">
        <f aca="false">(G31+G32+G33+G34)/G35</f>
        <v>0.007833382259784</v>
      </c>
      <c r="H37" s="25" t="n">
        <f aca="false">(H31+H32+H33+H34)/H35</f>
        <v>0.358785483291412</v>
      </c>
      <c r="I37" s="25" t="n">
        <f aca="false">(I31+I32+I33+I34)/I35</f>
        <v>0.337823122517417</v>
      </c>
    </row>
    <row r="39" customFormat="false" ht="15" hidden="false" customHeight="false" outlineLevel="0" collapsed="false">
      <c r="B39" s="18" t="s">
        <v>143</v>
      </c>
      <c r="C39" s="19"/>
      <c r="D39" s="19"/>
      <c r="E39" s="19"/>
      <c r="F39" s="19"/>
      <c r="G39" s="19"/>
      <c r="H39" s="19"/>
      <c r="I39" s="19"/>
      <c r="J39" s="19"/>
    </row>
    <row r="40" customFormat="false" ht="15" hidden="false" customHeight="false" outlineLevel="0" collapsed="false">
      <c r="B40" s="12" t="s">
        <v>144</v>
      </c>
      <c r="C40" s="13" t="s">
        <v>117</v>
      </c>
      <c r="D40" s="20" t="n">
        <v>1813.058</v>
      </c>
      <c r="E40" s="20" t="n">
        <v>1775.304</v>
      </c>
      <c r="F40" s="20" t="n">
        <v>1956.781</v>
      </c>
      <c r="G40" s="20" t="n">
        <v>950.156</v>
      </c>
      <c r="H40" s="20" t="n">
        <v>904.66</v>
      </c>
      <c r="I40" s="21" t="n">
        <f aca="false">F40+H40-G40</f>
        <v>1911.285</v>
      </c>
    </row>
    <row r="41" customFormat="false" ht="15" hidden="false" customHeight="false" outlineLevel="0" collapsed="false">
      <c r="B41" s="12" t="s">
        <v>145</v>
      </c>
      <c r="C41" s="13" t="s">
        <v>117</v>
      </c>
      <c r="D41" s="20" t="n">
        <v>363.824</v>
      </c>
      <c r="E41" s="20" t="n">
        <v>331.413</v>
      </c>
      <c r="F41" s="20" t="n">
        <v>325.547</v>
      </c>
      <c r="G41" s="20" t="n">
        <v>160.253</v>
      </c>
      <c r="H41" s="20" t="n">
        <v>163.94</v>
      </c>
      <c r="I41" s="21" t="n">
        <f aca="false">F41+H41-G41</f>
        <v>329.234</v>
      </c>
    </row>
    <row r="42" customFormat="false" ht="15" hidden="false" customHeight="false" outlineLevel="0" collapsed="false">
      <c r="B42" s="12" t="s">
        <v>146</v>
      </c>
      <c r="C42" s="13" t="s">
        <v>117</v>
      </c>
      <c r="D42" s="20" t="n">
        <v>2904.683</v>
      </c>
      <c r="E42" s="20" t="n">
        <v>2678.232</v>
      </c>
      <c r="F42" s="20" t="n">
        <v>2738.985</v>
      </c>
      <c r="G42" s="20" t="n">
        <v>2636.407</v>
      </c>
      <c r="H42" s="20" t="n">
        <v>2613.384</v>
      </c>
    </row>
    <row r="43" customFormat="false" ht="15" hidden="false" customHeight="false" outlineLevel="0" collapsed="false">
      <c r="B43" s="12" t="s">
        <v>147</v>
      </c>
      <c r="C43" s="13" t="s">
        <v>117</v>
      </c>
      <c r="D43" s="20" t="n">
        <v>2992.592</v>
      </c>
      <c r="E43" s="20" t="n">
        <v>2766.634</v>
      </c>
      <c r="F43" s="20" t="n">
        <v>2701.702</v>
      </c>
      <c r="G43" s="20" t="n">
        <v>2685.899</v>
      </c>
      <c r="H43" s="20" t="n">
        <v>2682.049</v>
      </c>
    </row>
    <row r="44" customFormat="false" ht="15" hidden="false" customHeight="false" outlineLevel="0" collapsed="false">
      <c r="B44" s="12" t="s">
        <v>148</v>
      </c>
      <c r="C44" s="13" t="s">
        <v>141</v>
      </c>
      <c r="D44" s="26" t="n">
        <v>0.322</v>
      </c>
      <c r="E44" s="26" t="n">
        <v>0.335</v>
      </c>
      <c r="F44" s="26" t="n">
        <v>0.331</v>
      </c>
      <c r="G44" s="26" t="n">
        <v>0.329</v>
      </c>
      <c r="H44" s="26" t="n">
        <v>0.327</v>
      </c>
    </row>
    <row r="45" customFormat="false" ht="15" hidden="false" customHeight="false" outlineLevel="0" collapsed="false">
      <c r="B45" s="12" t="s">
        <v>47</v>
      </c>
      <c r="C45" s="13" t="s">
        <v>141</v>
      </c>
      <c r="D45" s="26" t="n">
        <v>0.122</v>
      </c>
      <c r="E45" s="26" t="n">
        <v>0.12</v>
      </c>
      <c r="F45" s="26" t="n">
        <v>0.12</v>
      </c>
      <c r="G45" s="26" t="n">
        <v>0.12</v>
      </c>
      <c r="H45" s="26" t="n">
        <v>0.123</v>
      </c>
    </row>
    <row r="46" customFormat="false" ht="15" hidden="false" customHeight="false" outlineLevel="0" collapsed="false">
      <c r="B46" s="12" t="s">
        <v>149</v>
      </c>
      <c r="C46" s="13" t="s">
        <v>141</v>
      </c>
      <c r="D46" s="26" t="n">
        <v>0.059</v>
      </c>
      <c r="E46" s="26" t="n">
        <v>0.048</v>
      </c>
      <c r="F46" s="26" t="n">
        <v>0.049</v>
      </c>
      <c r="G46" s="26" t="n">
        <v>0.044</v>
      </c>
      <c r="H46" s="26" t="n">
        <v>0.04</v>
      </c>
    </row>
    <row r="47" customFormat="false" ht="15" hidden="false" customHeight="false" outlineLevel="0" collapsed="false">
      <c r="B47" s="12" t="s">
        <v>150</v>
      </c>
      <c r="C47" s="13" t="s">
        <v>141</v>
      </c>
      <c r="D47" s="26" t="n">
        <v>0.06</v>
      </c>
      <c r="E47" s="26" t="n">
        <v>0.084</v>
      </c>
      <c r="F47" s="26" t="n">
        <v>0.082</v>
      </c>
      <c r="G47" s="26" t="n">
        <v>0.084</v>
      </c>
      <c r="H47" s="26" t="n">
        <v>0.067</v>
      </c>
    </row>
    <row r="48" customFormat="false" ht="15" hidden="false" customHeight="false" outlineLevel="0" collapsed="false">
      <c r="B48" s="12" t="s">
        <v>151</v>
      </c>
      <c r="C48" s="13" t="s">
        <v>141</v>
      </c>
      <c r="D48" s="25" t="n">
        <f aca="false">D21/D43*1</f>
        <v>0.178547225949946</v>
      </c>
      <c r="E48" s="25" t="n">
        <f aca="false">E21/E43*1</f>
        <v>0.148332233320345</v>
      </c>
      <c r="F48" s="25" t="n">
        <f aca="false">F21/F43*1</f>
        <v>0.133901148239147</v>
      </c>
      <c r="G48" s="25" t="n">
        <f aca="false">G21/G43*2</f>
        <v>0.1393298854499</v>
      </c>
      <c r="H48" s="25" t="n">
        <f aca="false">H21/H43*2</f>
        <v>0.135226463051197</v>
      </c>
    </row>
    <row r="50" customFormat="false" ht="15" hidden="false" customHeight="false" outlineLevel="0" collapsed="false">
      <c r="B50" s="18" t="s">
        <v>152</v>
      </c>
      <c r="C50" s="19"/>
      <c r="D50" s="19"/>
      <c r="E50" s="19"/>
      <c r="F50" s="19"/>
      <c r="G50" s="19"/>
      <c r="H50" s="19"/>
      <c r="I50" s="19"/>
      <c r="J50" s="19"/>
    </row>
    <row r="51" customFormat="false" ht="15" hidden="false" customHeight="false" outlineLevel="0" collapsed="false">
      <c r="B51" s="12" t="s">
        <v>153</v>
      </c>
      <c r="C51" s="13" t="s">
        <v>117</v>
      </c>
      <c r="D51" s="20" t="n">
        <v>392.765</v>
      </c>
      <c r="E51" s="20" t="n">
        <v>393.522</v>
      </c>
      <c r="F51" s="20" t="n">
        <v>413.409</v>
      </c>
      <c r="G51" s="20" t="n">
        <v>205.505</v>
      </c>
      <c r="H51" s="20" t="n">
        <v>213.044</v>
      </c>
      <c r="I51" s="21" t="n">
        <f aca="false">F51+H51-G51</f>
        <v>420.948</v>
      </c>
    </row>
    <row r="52" customFormat="false" ht="15" hidden="false" customHeight="false" outlineLevel="0" collapsed="false">
      <c r="B52" s="12" t="s">
        <v>154</v>
      </c>
      <c r="C52" s="13" t="s">
        <v>117</v>
      </c>
      <c r="D52" s="20" t="n">
        <v>-286.181</v>
      </c>
      <c r="E52" s="20" t="n">
        <v>-193.689</v>
      </c>
      <c r="F52" s="20" t="n">
        <v>-369.725</v>
      </c>
      <c r="G52" s="20" t="n">
        <v>-107.862</v>
      </c>
      <c r="H52" s="20" t="n">
        <v>-42.141</v>
      </c>
      <c r="I52" s="21" t="n">
        <f aca="false">F52+H52-G52</f>
        <v>-304.004</v>
      </c>
    </row>
    <row r="53" customFormat="false" ht="15" hidden="false" customHeight="false" outlineLevel="0" collapsed="false">
      <c r="B53" s="12" t="s">
        <v>155</v>
      </c>
      <c r="C53" s="13" t="s">
        <v>117</v>
      </c>
      <c r="D53" s="20" t="n">
        <v>-104.385</v>
      </c>
      <c r="E53" s="20" t="n">
        <v>-191.224</v>
      </c>
      <c r="F53" s="20" t="n">
        <v>-59.375</v>
      </c>
      <c r="G53" s="20" t="n">
        <v>-84.046</v>
      </c>
      <c r="H53" s="20" t="n">
        <v>-157.408</v>
      </c>
      <c r="I53" s="21" t="n">
        <f aca="false">F53+H53-G53</f>
        <v>-132.737</v>
      </c>
    </row>
    <row r="54" customFormat="false" ht="15" hidden="false" customHeight="false" outlineLevel="0" collapsed="false">
      <c r="B54" s="12" t="s">
        <v>156</v>
      </c>
      <c r="C54" s="13" t="s">
        <v>117</v>
      </c>
      <c r="D54" s="20" t="n">
        <v>-31.261</v>
      </c>
      <c r="E54" s="20" t="n">
        <v>-19.187</v>
      </c>
      <c r="F54" s="20" t="n">
        <v>-24.33</v>
      </c>
      <c r="G54" s="20" t="n">
        <v>-12.011</v>
      </c>
      <c r="H54" s="20" t="n">
        <v>-12.773</v>
      </c>
      <c r="I54" s="21" t="n">
        <f aca="false">F54+H54-G54</f>
        <v>-25.092</v>
      </c>
    </row>
    <row r="55" customFormat="false" ht="15" hidden="false" customHeight="false" outlineLevel="0" collapsed="false">
      <c r="B55" s="12" t="s">
        <v>157</v>
      </c>
      <c r="C55" s="13" t="s">
        <v>117</v>
      </c>
      <c r="D55" s="20" t="n">
        <v>-28.442</v>
      </c>
      <c r="E55" s="20" t="n">
        <v>-285.663</v>
      </c>
      <c r="F55" s="20" t="n">
        <v>-71.259</v>
      </c>
      <c r="G55" s="20" t="n">
        <v>-13.759</v>
      </c>
      <c r="H55" s="20" t="n">
        <v>-30</v>
      </c>
      <c r="I55" s="21" t="n">
        <f aca="false">F55+H55-G55</f>
        <v>-87.5</v>
      </c>
    </row>
    <row r="56" customFormat="false" ht="15" hidden="false" customHeight="false" outlineLevel="0" collapsed="false">
      <c r="B56" s="12" t="s">
        <v>158</v>
      </c>
      <c r="C56" s="13" t="s">
        <v>117</v>
      </c>
      <c r="D56" s="20" t="n">
        <v>183.973</v>
      </c>
      <c r="E56" s="20" t="n">
        <v>213.973</v>
      </c>
      <c r="F56" s="20" t="n">
        <v>194.72</v>
      </c>
      <c r="G56" s="20" t="n">
        <v>100.364</v>
      </c>
      <c r="H56" s="20" t="n">
        <v>91.882</v>
      </c>
      <c r="I56" s="21" t="n">
        <f aca="false">F56+H56-G56</f>
        <v>186.238</v>
      </c>
    </row>
    <row r="57" customFormat="false" ht="15" hidden="false" customHeight="false" outlineLevel="0" collapsed="false">
      <c r="B57" s="12" t="s">
        <v>159</v>
      </c>
      <c r="C57" s="13" t="s">
        <v>117</v>
      </c>
      <c r="D57" s="20" t="n">
        <v>-1.86</v>
      </c>
      <c r="E57" s="20" t="n">
        <v>1.043</v>
      </c>
      <c r="F57" s="20" t="n">
        <v>2.848</v>
      </c>
      <c r="G57" s="20" t="n">
        <v>1.395</v>
      </c>
      <c r="H57" s="20" t="n">
        <v>1.643</v>
      </c>
      <c r="I57" s="21" t="n">
        <f aca="false">F57+H57-G57</f>
        <v>3.096</v>
      </c>
    </row>
    <row r="59" customFormat="false" ht="15" hidden="false" customHeight="false" outlineLevel="0" collapsed="false">
      <c r="B59" s="18" t="s">
        <v>160</v>
      </c>
      <c r="C59" s="19"/>
      <c r="D59" s="19"/>
      <c r="E59" s="19"/>
      <c r="F59" s="19"/>
      <c r="G59" s="19"/>
      <c r="H59" s="19"/>
      <c r="I59" s="19"/>
      <c r="J59" s="19"/>
    </row>
    <row r="60" customFormat="false" ht="15" hidden="false" customHeight="false" outlineLevel="0" collapsed="false">
      <c r="B60" s="9"/>
      <c r="C60" s="10"/>
      <c r="D60" s="11" t="s">
        <v>99</v>
      </c>
      <c r="E60" s="11" t="s">
        <v>100</v>
      </c>
      <c r="F60" s="11" t="s">
        <v>101</v>
      </c>
      <c r="G60" s="11" t="s">
        <v>102</v>
      </c>
      <c r="H60" s="11" t="s">
        <v>103</v>
      </c>
    </row>
    <row r="61" customFormat="false" ht="15" hidden="false" customHeight="false" outlineLevel="0" collapsed="false">
      <c r="B61" s="12" t="s">
        <v>161</v>
      </c>
      <c r="C61" s="13" t="s">
        <v>117</v>
      </c>
      <c r="D61" s="16" t="n">
        <f aca="false">D12</f>
        <v>1056.919</v>
      </c>
      <c r="E61" s="16" t="n">
        <f aca="false">E12</f>
        <v>1001.775</v>
      </c>
      <c r="F61" s="16" t="n">
        <f aca="false">F12</f>
        <v>956.685</v>
      </c>
      <c r="G61" s="16" t="n">
        <f aca="false">G12</f>
        <v>470.25</v>
      </c>
      <c r="H61" s="16" t="n">
        <f aca="false">H12</f>
        <v>461.992</v>
      </c>
    </row>
    <row r="62" customFormat="false" ht="15" hidden="false" customHeight="false" outlineLevel="0" collapsed="false">
      <c r="B62" s="12" t="s">
        <v>162</v>
      </c>
      <c r="C62" s="13" t="s">
        <v>117</v>
      </c>
      <c r="D62" s="20" t="n">
        <v>1056.919</v>
      </c>
      <c r="E62" s="20" t="n">
        <v>1001.775</v>
      </c>
      <c r="F62" s="20" t="n">
        <v>956.685</v>
      </c>
      <c r="G62" s="20" t="n">
        <v>470.25</v>
      </c>
      <c r="H62" s="20" t="n">
        <v>461.992</v>
      </c>
    </row>
    <row r="63" customFormat="false" ht="15" hidden="false" customHeight="false" outlineLevel="0" collapsed="false">
      <c r="B63" s="12" t="s">
        <v>163</v>
      </c>
      <c r="C63" s="13" t="s">
        <v>117</v>
      </c>
      <c r="D63" s="27" t="n">
        <f aca="false">D61-D62</f>
        <v>0</v>
      </c>
      <c r="E63" s="27" t="n">
        <f aca="false">E61-E62</f>
        <v>0</v>
      </c>
      <c r="F63" s="27" t="n">
        <f aca="false">F61-F62</f>
        <v>0</v>
      </c>
      <c r="G63" s="27" t="n">
        <f aca="false">G61-G62</f>
        <v>0</v>
      </c>
      <c r="H63" s="27" t="n">
        <f aca="false">H61-H62</f>
        <v>0</v>
      </c>
    </row>
    <row r="64" customFormat="false" ht="15" hidden="false" customHeight="false" outlineLevel="0" collapsed="false">
      <c r="B64" s="12" t="s">
        <v>164</v>
      </c>
      <c r="C64" s="13" t="s">
        <v>117</v>
      </c>
      <c r="D64" s="16" t="n">
        <f aca="false">D15</f>
        <v>280.666</v>
      </c>
      <c r="E64" s="16" t="n">
        <f aca="false">E15</f>
        <v>295.204</v>
      </c>
      <c r="F64" s="16" t="n">
        <f aca="false">F15</f>
        <v>405.837</v>
      </c>
      <c r="G64" s="16" t="n">
        <f aca="false">G15</f>
        <v>210.38</v>
      </c>
      <c r="H64" s="16" t="n">
        <f aca="false">H15</f>
        <v>200.523</v>
      </c>
    </row>
    <row r="65" customFormat="false" ht="15" hidden="false" customHeight="false" outlineLevel="0" collapsed="false">
      <c r="B65" s="12" t="s">
        <v>165</v>
      </c>
      <c r="C65" s="13" t="s">
        <v>117</v>
      </c>
      <c r="D65" s="20" t="n">
        <v>280.666</v>
      </c>
      <c r="E65" s="20" t="n">
        <v>295.204</v>
      </c>
      <c r="F65" s="20" t="n">
        <v>405.837</v>
      </c>
      <c r="G65" s="20" t="n">
        <v>210.38</v>
      </c>
      <c r="H65" s="20" t="n">
        <v>200.523</v>
      </c>
    </row>
    <row r="66" customFormat="false" ht="15" hidden="false" customHeight="false" outlineLevel="0" collapsed="false">
      <c r="B66" s="12" t="s">
        <v>166</v>
      </c>
      <c r="C66" s="13" t="s">
        <v>117</v>
      </c>
      <c r="D66" s="27" t="n">
        <f aca="false">D64-D65</f>
        <v>0</v>
      </c>
      <c r="E66" s="27" t="n">
        <f aca="false">E64-E65</f>
        <v>0</v>
      </c>
      <c r="F66" s="27" t="n">
        <f aca="false">F64-F65</f>
        <v>0</v>
      </c>
      <c r="G66" s="27" t="n">
        <f aca="false">G64-G65</f>
        <v>0</v>
      </c>
      <c r="H66" s="27" t="n">
        <f aca="false">H64-H65</f>
        <v>0</v>
      </c>
    </row>
    <row r="67" customFormat="false" ht="15" hidden="false" customHeight="false" outlineLevel="0" collapsed="false">
      <c r="B67" s="12" t="s">
        <v>167</v>
      </c>
      <c r="C67" s="13" t="s">
        <v>117</v>
      </c>
      <c r="D67" s="16" t="n">
        <f aca="false">D21</f>
        <v>534.319</v>
      </c>
      <c r="E67" s="16" t="n">
        <f aca="false">E21</f>
        <v>410.381</v>
      </c>
      <c r="F67" s="16" t="n">
        <f aca="false">F21</f>
        <v>361.761</v>
      </c>
      <c r="G67" s="16" t="n">
        <f aca="false">G21</f>
        <v>187.113</v>
      </c>
      <c r="H67" s="16" t="n">
        <f aca="false">H21</f>
        <v>181.342</v>
      </c>
    </row>
    <row r="68" customFormat="false" ht="15" hidden="false" customHeight="false" outlineLevel="0" collapsed="false">
      <c r="B68" s="12" t="s">
        <v>168</v>
      </c>
      <c r="C68" s="13" t="s">
        <v>117</v>
      </c>
      <c r="D68" s="20" t="n">
        <v>534.319</v>
      </c>
      <c r="E68" s="20" t="n">
        <v>410.381</v>
      </c>
      <c r="F68" s="20" t="n">
        <v>361.761</v>
      </c>
      <c r="G68" s="20" t="n">
        <v>187.113</v>
      </c>
      <c r="H68" s="20" t="n">
        <v>181.342</v>
      </c>
    </row>
    <row r="69" customFormat="false" ht="15" hidden="false" customHeight="false" outlineLevel="0" collapsed="false">
      <c r="B69" s="12" t="s">
        <v>169</v>
      </c>
      <c r="C69" s="13" t="s">
        <v>117</v>
      </c>
      <c r="D69" s="27" t="n">
        <f aca="false">D67-D68</f>
        <v>0</v>
      </c>
      <c r="E69" s="27" t="n">
        <f aca="false">E67-E68</f>
        <v>0</v>
      </c>
      <c r="F69" s="27" t="n">
        <f aca="false">F67-F68</f>
        <v>0</v>
      </c>
      <c r="G69" s="27" t="n">
        <f aca="false">G67-G68</f>
        <v>0</v>
      </c>
      <c r="H69" s="27" t="n">
        <f aca="false">H67-H68</f>
        <v>0</v>
      </c>
    </row>
    <row r="70" customFormat="false" ht="15" hidden="false" customHeight="false" outlineLevel="0" collapsed="false">
      <c r="B70" s="12" t="s">
        <v>170</v>
      </c>
      <c r="C70" s="13" t="s">
        <v>117</v>
      </c>
      <c r="D70" s="16" t="n">
        <f aca="false">D24</f>
        <v>-179.951</v>
      </c>
      <c r="E70" s="16" t="n">
        <f aca="false">E24</f>
        <v>-78.682</v>
      </c>
      <c r="F70" s="16" t="n">
        <f aca="false">F24</f>
        <v>25.246</v>
      </c>
      <c r="G70" s="16" t="n">
        <f aca="false">G24</f>
        <v>16.644</v>
      </c>
      <c r="H70" s="16" t="n">
        <f aca="false">H24</f>
        <v>10.881</v>
      </c>
    </row>
    <row r="71" customFormat="false" ht="15" hidden="false" customHeight="false" outlineLevel="0" collapsed="false">
      <c r="B71" s="12" t="s">
        <v>171</v>
      </c>
      <c r="C71" s="13" t="s">
        <v>117</v>
      </c>
      <c r="D71" s="20" t="n">
        <v>-179.951</v>
      </c>
      <c r="E71" s="20" t="n">
        <v>-78.682</v>
      </c>
      <c r="F71" s="20" t="n">
        <v>25.246</v>
      </c>
      <c r="G71" s="20" t="n">
        <v>16.644</v>
      </c>
      <c r="H71" s="20" t="n">
        <v>10.881</v>
      </c>
    </row>
    <row r="72" customFormat="false" ht="15" hidden="false" customHeight="false" outlineLevel="0" collapsed="false">
      <c r="B72" s="12" t="s">
        <v>172</v>
      </c>
      <c r="C72" s="13" t="s">
        <v>117</v>
      </c>
      <c r="D72" s="27" t="n">
        <f aca="false">D70-D71</f>
        <v>0</v>
      </c>
      <c r="E72" s="27" t="n">
        <f aca="false">E70-E71</f>
        <v>0</v>
      </c>
      <c r="F72" s="27" t="n">
        <f aca="false">F70-F71</f>
        <v>0</v>
      </c>
      <c r="G72" s="27" t="n">
        <f aca="false">G70-G71</f>
        <v>0</v>
      </c>
      <c r="H72" s="27" t="n">
        <f aca="false">H70-H71</f>
        <v>3.90798504668055E-014</v>
      </c>
    </row>
    <row r="73" customFormat="false" ht="15" hidden="false" customHeight="false" outlineLevel="0" collapsed="false">
      <c r="B73" s="12" t="s">
        <v>173</v>
      </c>
      <c r="C73" s="13" t="s">
        <v>117</v>
      </c>
      <c r="D73" s="16" t="n">
        <f aca="false">D35</f>
        <v>18.5609999999998</v>
      </c>
      <c r="E73" s="16" t="n">
        <f aca="false">E35</f>
        <v>104.547</v>
      </c>
      <c r="F73" s="16" t="n">
        <f aca="false">F35</f>
        <v>148.425</v>
      </c>
      <c r="G73" s="16" t="n">
        <f aca="false">G35</f>
        <v>64.723</v>
      </c>
      <c r="H73" s="16" t="n">
        <f aca="false">H35</f>
        <v>77.924</v>
      </c>
    </row>
    <row r="74" customFormat="false" ht="15" hidden="false" customHeight="false" outlineLevel="0" collapsed="false">
      <c r="B74" s="12" t="s">
        <v>174</v>
      </c>
      <c r="C74" s="13" t="s">
        <v>117</v>
      </c>
      <c r="D74" s="20" t="n">
        <v>18.561</v>
      </c>
      <c r="E74" s="20" t="n">
        <v>104.547</v>
      </c>
      <c r="F74" s="20" t="n">
        <v>148.425</v>
      </c>
      <c r="G74" s="20" t="n">
        <v>64.723</v>
      </c>
      <c r="H74" s="20" t="n">
        <v>77.924</v>
      </c>
    </row>
    <row r="75" customFormat="false" ht="15" hidden="false" customHeight="false" outlineLevel="0" collapsed="false">
      <c r="B75" s="12" t="s">
        <v>175</v>
      </c>
      <c r="C75" s="13" t="s">
        <v>117</v>
      </c>
      <c r="D75" s="27" t="n">
        <f aca="false">D73-D74</f>
        <v>-2.48689957516035E-013</v>
      </c>
      <c r="E75" s="27" t="n">
        <f aca="false">E73-E74</f>
        <v>0</v>
      </c>
      <c r="F75" s="27" t="n">
        <f aca="false">F73-F74</f>
        <v>0</v>
      </c>
      <c r="G75" s="27" t="n">
        <f aca="false">G73-G74</f>
        <v>0</v>
      </c>
      <c r="H75" s="27" t="n">
        <f aca="false">H73-H74</f>
        <v>0</v>
      </c>
    </row>
    <row r="77" customFormat="false" ht="15" hidden="false" customHeight="false" outlineLevel="0" collapsed="false">
      <c r="B77" s="18" t="s">
        <v>176</v>
      </c>
      <c r="C77" s="19"/>
      <c r="D77" s="19"/>
      <c r="E77" s="19"/>
      <c r="F77" s="19"/>
      <c r="G77" s="19"/>
      <c r="H77" s="19"/>
      <c r="I77" s="19"/>
      <c r="J77" s="19"/>
    </row>
    <row r="78" customFormat="false" ht="15" hidden="false" customHeight="false" outlineLevel="0" collapsed="false">
      <c r="B78" s="9"/>
      <c r="C78" s="10" t="s">
        <v>34</v>
      </c>
      <c r="D78" s="11" t="s">
        <v>177</v>
      </c>
      <c r="E78" s="11" t="s">
        <v>178</v>
      </c>
    </row>
    <row r="79" customFormat="false" ht="22.35" hidden="false" customHeight="false" outlineLevel="0" collapsed="false">
      <c r="B79" s="12" t="s">
        <v>179</v>
      </c>
      <c r="C79" s="13" t="s">
        <v>180</v>
      </c>
      <c r="D79" s="20" t="n">
        <v>22.7</v>
      </c>
      <c r="E79" s="28" t="s">
        <v>181</v>
      </c>
    </row>
    <row r="80" customFormat="false" ht="22.35" hidden="false" customHeight="false" outlineLevel="0" collapsed="false">
      <c r="B80" s="12" t="s">
        <v>182</v>
      </c>
      <c r="C80" s="13" t="s">
        <v>117</v>
      </c>
      <c r="D80" s="20" t="n">
        <v>245</v>
      </c>
      <c r="E80" s="28" t="s">
        <v>183</v>
      </c>
    </row>
    <row r="81" customFormat="false" ht="15" hidden="false" customHeight="false" outlineLevel="0" collapsed="false">
      <c r="B81" s="12" t="s">
        <v>184</v>
      </c>
      <c r="C81" s="13" t="s">
        <v>141</v>
      </c>
      <c r="D81" s="26" t="n">
        <v>0.09</v>
      </c>
      <c r="E81" s="28" t="s">
        <v>72</v>
      </c>
    </row>
    <row r="82" customFormat="false" ht="15" hidden="false" customHeight="false" outlineLevel="0" collapsed="false">
      <c r="B82" s="12" t="s">
        <v>185</v>
      </c>
      <c r="C82" s="13" t="s">
        <v>186</v>
      </c>
      <c r="D82" s="15" t="n">
        <v>8</v>
      </c>
      <c r="E82" s="28" t="s">
        <v>72</v>
      </c>
    </row>
    <row r="83" customFormat="false" ht="15" hidden="false" customHeight="false" outlineLevel="0" collapsed="false">
      <c r="B83" s="12" t="s">
        <v>187</v>
      </c>
      <c r="C83" s="13" t="s">
        <v>141</v>
      </c>
      <c r="D83" s="26" t="n">
        <v>0.36</v>
      </c>
      <c r="E83" s="28" t="s">
        <v>188</v>
      </c>
    </row>
    <row r="84" customFormat="false" ht="15" hidden="false" customHeight="false" outlineLevel="0" collapsed="false">
      <c r="B84" s="12" t="s">
        <v>189</v>
      </c>
      <c r="C84" s="13" t="s">
        <v>141</v>
      </c>
      <c r="D84" s="26" t="n">
        <v>0.35</v>
      </c>
      <c r="E84" s="28" t="s">
        <v>190</v>
      </c>
    </row>
    <row r="85" customFormat="false" ht="15" hidden="false" customHeight="false" outlineLevel="0" collapsed="false">
      <c r="B85" s="12" t="s">
        <v>191</v>
      </c>
      <c r="C85" s="13" t="s">
        <v>192</v>
      </c>
      <c r="D85" s="15" t="n">
        <v>3058</v>
      </c>
      <c r="E85" s="28" t="s">
        <v>190</v>
      </c>
    </row>
    <row r="86" customFormat="false" ht="15" hidden="false" customHeight="false" outlineLevel="0" collapsed="false">
      <c r="B86" s="12" t="s">
        <v>193</v>
      </c>
      <c r="C86" s="13" t="s">
        <v>194</v>
      </c>
      <c r="D86" s="29" t="n">
        <v>45.950033</v>
      </c>
      <c r="E86" s="28" t="s">
        <v>66</v>
      </c>
    </row>
    <row r="87" customFormat="false" ht="15" hidden="false" customHeight="false" outlineLevel="0" collapsed="false">
      <c r="B87" s="12" t="s">
        <v>195</v>
      </c>
      <c r="C87" s="13" t="s">
        <v>194</v>
      </c>
      <c r="D87" s="29" t="n">
        <v>2.588375</v>
      </c>
      <c r="E87" s="28" t="s">
        <v>66</v>
      </c>
    </row>
    <row r="88" customFormat="false" ht="15" hidden="false" customHeight="false" outlineLevel="0" collapsed="false">
      <c r="B88" s="12" t="s">
        <v>196</v>
      </c>
      <c r="C88" s="13" t="s">
        <v>197</v>
      </c>
      <c r="D88" s="20" t="n">
        <v>6.5</v>
      </c>
      <c r="E88" s="28" t="s">
        <v>72</v>
      </c>
    </row>
    <row r="89" customFormat="false" ht="22.35" hidden="false" customHeight="false" outlineLevel="0" collapsed="false">
      <c r="B89" s="12" t="s">
        <v>198</v>
      </c>
      <c r="C89" s="13" t="s">
        <v>117</v>
      </c>
      <c r="D89" s="20" t="n">
        <v>160</v>
      </c>
      <c r="E89" s="28" t="s">
        <v>199</v>
      </c>
    </row>
    <row r="90" customFormat="false" ht="15" hidden="false" customHeight="false" outlineLevel="0" collapsed="false">
      <c r="B90" s="12" t="s">
        <v>200</v>
      </c>
      <c r="C90" s="13" t="s">
        <v>117</v>
      </c>
      <c r="D90" s="20" t="n">
        <v>175</v>
      </c>
      <c r="E90" s="28" t="s">
        <v>72</v>
      </c>
    </row>
    <row r="91" customFormat="false" ht="15" hidden="false" customHeight="false" outlineLevel="0" collapsed="false">
      <c r="B91" s="12" t="s">
        <v>201</v>
      </c>
      <c r="C91" s="13" t="s">
        <v>141</v>
      </c>
      <c r="D91" s="26" t="n">
        <v>0.117</v>
      </c>
      <c r="E91" s="28" t="s">
        <v>72</v>
      </c>
    </row>
    <row r="92" customFormat="false" ht="15" hidden="false" customHeight="false" outlineLevel="0" collapsed="false">
      <c r="B92" s="12" t="s">
        <v>202</v>
      </c>
      <c r="C92" s="13" t="s">
        <v>141</v>
      </c>
      <c r="D92" s="26" t="n">
        <v>0.11</v>
      </c>
      <c r="E92" s="28" t="s">
        <v>72</v>
      </c>
    </row>
    <row r="93" customFormat="false" ht="15" hidden="false" customHeight="false" outlineLevel="0" collapsed="false">
      <c r="B93" s="12" t="s">
        <v>203</v>
      </c>
      <c r="C93" s="13" t="s">
        <v>117</v>
      </c>
      <c r="D93" s="20" t="n">
        <v>935</v>
      </c>
      <c r="E93" s="28" t="s">
        <v>72</v>
      </c>
    </row>
    <row r="94" customFormat="false" ht="15" hidden="false" customHeight="false" outlineLevel="0" collapsed="false">
      <c r="B94" s="12" t="s">
        <v>204</v>
      </c>
      <c r="C94" s="13" t="s">
        <v>117</v>
      </c>
      <c r="D94" s="20" t="n">
        <v>955</v>
      </c>
      <c r="E94" s="28" t="s">
        <v>72</v>
      </c>
    </row>
    <row r="95" customFormat="false" ht="15" hidden="false" customHeight="false" outlineLevel="0" collapsed="false">
      <c r="B95" s="12" t="s">
        <v>205</v>
      </c>
      <c r="C95" s="13" t="s">
        <v>186</v>
      </c>
      <c r="D95" s="15" t="n">
        <v>28</v>
      </c>
      <c r="E95" s="28" t="s">
        <v>94</v>
      </c>
    </row>
    <row r="96" customFormat="false" ht="15" hidden="false" customHeight="false" outlineLevel="0" collapsed="false">
      <c r="B96" s="12" t="s">
        <v>206</v>
      </c>
      <c r="C96" s="13" t="s">
        <v>207</v>
      </c>
      <c r="D96" s="20" t="n">
        <v>2.8</v>
      </c>
      <c r="E96" s="28" t="s">
        <v>68</v>
      </c>
    </row>
    <row r="97" customFormat="false" ht="15" hidden="false" customHeight="false" outlineLevel="0" collapsed="false">
      <c r="B97" s="12" t="s">
        <v>208</v>
      </c>
      <c r="C97" s="13" t="s">
        <v>141</v>
      </c>
      <c r="D97" s="26" t="n">
        <v>0.98</v>
      </c>
      <c r="E97" s="28" t="s">
        <v>68</v>
      </c>
    </row>
    <row r="98" customFormat="false" ht="15" hidden="false" customHeight="false" outlineLevel="0" collapsed="false">
      <c r="B98" s="12" t="s">
        <v>209</v>
      </c>
      <c r="C98" s="13" t="s">
        <v>210</v>
      </c>
      <c r="D98" s="30" t="n">
        <v>2005</v>
      </c>
      <c r="E98" s="28" t="s">
        <v>68</v>
      </c>
    </row>
    <row r="99" customFormat="false" ht="15" hidden="false" customHeight="false" outlineLevel="0" collapsed="false">
      <c r="B99" s="12" t="s">
        <v>211</v>
      </c>
      <c r="C99" s="13" t="s">
        <v>210</v>
      </c>
      <c r="D99" s="30" t="n">
        <v>2029</v>
      </c>
      <c r="E99" s="28" t="s">
        <v>68</v>
      </c>
    </row>
    <row r="100" customFormat="false" ht="15" hidden="false" customHeight="false" outlineLevel="0" collapsed="false">
      <c r="B100" s="12" t="s">
        <v>212</v>
      </c>
      <c r="C100" s="13" t="s">
        <v>207</v>
      </c>
      <c r="D100" s="20" t="n">
        <v>1.3</v>
      </c>
      <c r="E100" s="28" t="s">
        <v>68</v>
      </c>
    </row>
    <row r="102" customFormat="false" ht="15" hidden="false" customHeight="false" outlineLevel="0" collapsed="false">
      <c r="B102" s="31" t="s">
        <v>213</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&amp;L&amp;8&amp;A&amp;C&amp;8IC Simulator · Practice use only ·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0"/>
    <col collapsed="false" customWidth="true" hidden="false" outlineLevel="0" max="7" min="4" style="0" width="12"/>
    <col collapsed="false" customWidth="true" hidden="false" outlineLevel="0" max="8" min="8" style="0" width="40"/>
  </cols>
  <sheetData>
    <row r="1" customFormat="false" ht="15" hidden="false" customHeight="false" outlineLevel="0" collapsed="false">
      <c r="B1" s="6" t="s">
        <v>214</v>
      </c>
    </row>
    <row r="2" customFormat="false" ht="15" hidden="false" customHeight="false" outlineLevel="0" collapsed="false">
      <c r="B2" s="2" t="s">
        <v>215</v>
      </c>
    </row>
    <row r="4" customFormat="false" ht="15" hidden="false" customHeight="false" outlineLevel="0" collapsed="false">
      <c r="B4" s="9"/>
      <c r="C4" s="10" t="s">
        <v>34</v>
      </c>
      <c r="D4" s="11" t="s">
        <v>216</v>
      </c>
      <c r="E4" s="11" t="s">
        <v>217</v>
      </c>
      <c r="F4" s="11" t="s">
        <v>218</v>
      </c>
      <c r="G4" s="11" t="s">
        <v>219</v>
      </c>
    </row>
    <row r="5" customFormat="false" ht="15" hidden="false" customHeight="false" outlineLevel="0" collapsed="false">
      <c r="B5" s="12" t="s">
        <v>105</v>
      </c>
      <c r="C5" s="13" t="s">
        <v>106</v>
      </c>
      <c r="D5" s="14" t="n">
        <v>45291</v>
      </c>
      <c r="E5" s="14" t="n">
        <v>45657</v>
      </c>
      <c r="F5" s="14" t="n">
        <v>46022</v>
      </c>
      <c r="G5" s="14" t="n">
        <v>46203</v>
      </c>
    </row>
    <row r="6" customFormat="false" ht="15" hidden="false" customHeight="false" outlineLevel="0" collapsed="false">
      <c r="B6" s="18" t="s">
        <v>220</v>
      </c>
      <c r="C6" s="19"/>
      <c r="D6" s="19"/>
      <c r="E6" s="19"/>
      <c r="F6" s="19"/>
      <c r="G6" s="19"/>
    </row>
    <row r="7" customFormat="false" ht="15" hidden="false" customHeight="false" outlineLevel="0" collapsed="false">
      <c r="B7" s="12" t="s">
        <v>221</v>
      </c>
      <c r="C7" s="13" t="s">
        <v>117</v>
      </c>
      <c r="D7" s="20" t="n">
        <v>91.187</v>
      </c>
      <c r="E7" s="20" t="n">
        <v>59.968</v>
      </c>
      <c r="F7" s="20" t="n">
        <v>105.525</v>
      </c>
      <c r="G7" s="20" t="n">
        <v>139.59</v>
      </c>
    </row>
    <row r="8" customFormat="false" ht="15" hidden="false" customHeight="false" outlineLevel="0" collapsed="false">
      <c r="B8" s="12" t="s">
        <v>222</v>
      </c>
      <c r="C8" s="13" t="s">
        <v>117</v>
      </c>
      <c r="D8" s="20" t="n">
        <v>114.829</v>
      </c>
      <c r="E8" s="20" t="n">
        <v>154.657</v>
      </c>
      <c r="F8" s="20" t="n">
        <v>93.409</v>
      </c>
      <c r="G8" s="20" t="n">
        <v>72.839</v>
      </c>
    </row>
    <row r="9" customFormat="false" ht="15" hidden="false" customHeight="false" outlineLevel="0" collapsed="false">
      <c r="B9" s="12" t="s">
        <v>223</v>
      </c>
      <c r="C9" s="13" t="s">
        <v>117</v>
      </c>
      <c r="D9" s="20" t="n">
        <v>2962.352</v>
      </c>
      <c r="E9" s="20" t="n">
        <v>2778.523</v>
      </c>
      <c r="F9" s="20" t="n">
        <v>2874.092</v>
      </c>
      <c r="G9" s="20" t="n">
        <v>2736.75</v>
      </c>
    </row>
    <row r="10" customFormat="false" ht="15" hidden="false" customHeight="false" outlineLevel="0" collapsed="false">
      <c r="B10" s="12" t="s">
        <v>224</v>
      </c>
      <c r="C10" s="13" t="s">
        <v>117</v>
      </c>
      <c r="D10" s="20" t="n">
        <v>114.735</v>
      </c>
      <c r="E10" s="20" t="n">
        <v>86.588</v>
      </c>
      <c r="F10" s="20" t="n">
        <v>71.698</v>
      </c>
      <c r="G10" s="20" t="n">
        <v>66.934</v>
      </c>
    </row>
    <row r="11" customFormat="false" ht="15" hidden="false" customHeight="false" outlineLevel="0" collapsed="false">
      <c r="B11" s="12" t="s">
        <v>225</v>
      </c>
      <c r="C11" s="13" t="s">
        <v>117</v>
      </c>
      <c r="D11" s="20" t="n">
        <v>21.105</v>
      </c>
      <c r="E11" s="20" t="n">
        <v>9.775</v>
      </c>
      <c r="F11" s="20" t="n">
        <v>9.441</v>
      </c>
      <c r="G11" s="20" t="n">
        <v>11.206</v>
      </c>
    </row>
    <row r="12" customFormat="false" ht="15" hidden="false" customHeight="false" outlineLevel="0" collapsed="false">
      <c r="B12" s="12" t="s">
        <v>226</v>
      </c>
      <c r="C12" s="13" t="s">
        <v>117</v>
      </c>
      <c r="D12" s="20" t="n">
        <v>107.68</v>
      </c>
      <c r="E12" s="20" t="n">
        <v>137.592</v>
      </c>
      <c r="F12" s="20" t="n">
        <v>103.691</v>
      </c>
      <c r="G12" s="20" t="n">
        <v>101.993</v>
      </c>
    </row>
    <row r="13" customFormat="false" ht="15" hidden="false" customHeight="false" outlineLevel="0" collapsed="false">
      <c r="B13" s="22" t="s">
        <v>227</v>
      </c>
      <c r="C13" s="13" t="s">
        <v>117</v>
      </c>
      <c r="D13" s="23" t="n">
        <f aca="false">SUM(D7:D12)</f>
        <v>3411.888</v>
      </c>
      <c r="E13" s="23" t="n">
        <f aca="false">SUM(E7:E12)</f>
        <v>3227.103</v>
      </c>
      <c r="F13" s="23" t="n">
        <f aca="false">SUM(F7:F12)</f>
        <v>3257.856</v>
      </c>
      <c r="G13" s="23" t="n">
        <f aca="false">SUM(G7:G12)</f>
        <v>3129.312</v>
      </c>
    </row>
    <row r="14" customFormat="false" ht="15" hidden="false" customHeight="false" outlineLevel="0" collapsed="false">
      <c r="B14" s="18" t="s">
        <v>228</v>
      </c>
      <c r="C14" s="19"/>
      <c r="D14" s="19"/>
      <c r="E14" s="19"/>
      <c r="F14" s="19"/>
      <c r="G14" s="19"/>
    </row>
    <row r="15" customFormat="false" ht="15" hidden="false" customHeight="false" outlineLevel="0" collapsed="false">
      <c r="B15" s="12" t="s">
        <v>229</v>
      </c>
      <c r="C15" s="13" t="s">
        <v>117</v>
      </c>
      <c r="D15" s="20" t="n">
        <v>289.951</v>
      </c>
      <c r="E15" s="20" t="n">
        <v>535.469</v>
      </c>
      <c r="F15" s="20" t="n">
        <v>199.384</v>
      </c>
      <c r="G15" s="20" t="n">
        <v>304.159</v>
      </c>
    </row>
    <row r="16" customFormat="false" ht="15" hidden="false" customHeight="false" outlineLevel="0" collapsed="false">
      <c r="B16" s="12" t="s">
        <v>230</v>
      </c>
      <c r="C16" s="13" t="s">
        <v>117</v>
      </c>
      <c r="D16" s="20" t="n">
        <v>1780.005</v>
      </c>
      <c r="E16" s="20" t="n">
        <v>1080.69</v>
      </c>
      <c r="F16" s="20" t="n">
        <v>263.799</v>
      </c>
      <c r="G16" s="20" t="n">
        <v>137.778</v>
      </c>
    </row>
    <row r="17" customFormat="false" ht="15" hidden="false" customHeight="false" outlineLevel="0" collapsed="false">
      <c r="B17" s="12" t="s">
        <v>231</v>
      </c>
      <c r="C17" s="13" t="s">
        <v>117</v>
      </c>
      <c r="D17" s="20" t="n">
        <v>581.468</v>
      </c>
      <c r="E17" s="20" t="n">
        <v>984.333</v>
      </c>
      <c r="F17" s="20" t="n">
        <v>2192.649</v>
      </c>
      <c r="G17" s="20" t="n">
        <v>2088.453</v>
      </c>
    </row>
    <row r="18" customFormat="false" ht="15" hidden="false" customHeight="false" outlineLevel="0" collapsed="false">
      <c r="B18" s="12" t="s">
        <v>232</v>
      </c>
      <c r="C18" s="13" t="s">
        <v>117</v>
      </c>
      <c r="D18" s="20" t="n">
        <v>258.746</v>
      </c>
      <c r="E18" s="20" t="n">
        <v>203.751</v>
      </c>
      <c r="F18" s="20" t="n">
        <v>143.663</v>
      </c>
      <c r="G18" s="20" t="n">
        <v>119.891</v>
      </c>
    </row>
    <row r="19" customFormat="false" ht="15" hidden="false" customHeight="false" outlineLevel="0" collapsed="false">
      <c r="B19" s="12" t="s">
        <v>233</v>
      </c>
      <c r="C19" s="13" t="s">
        <v>117</v>
      </c>
      <c r="D19" s="20" t="n">
        <v>28.376</v>
      </c>
      <c r="E19" s="20" t="n">
        <v>18.2</v>
      </c>
      <c r="F19" s="20" t="n">
        <v>11.468</v>
      </c>
      <c r="G19" s="20" t="n">
        <v>12.003</v>
      </c>
    </row>
    <row r="20" customFormat="false" ht="15" hidden="false" customHeight="false" outlineLevel="0" collapsed="false">
      <c r="B20" s="12" t="s">
        <v>234</v>
      </c>
      <c r="C20" s="13" t="s">
        <v>117</v>
      </c>
      <c r="D20" s="20" t="n">
        <v>68.938</v>
      </c>
      <c r="E20" s="20" t="n">
        <v>50.851</v>
      </c>
      <c r="F20" s="20" t="n">
        <v>56.811</v>
      </c>
      <c r="G20" s="20" t="n">
        <v>59.895</v>
      </c>
    </row>
    <row r="21" customFormat="false" ht="15" hidden="false" customHeight="false" outlineLevel="0" collapsed="false">
      <c r="B21" s="22" t="s">
        <v>235</v>
      </c>
      <c r="C21" s="13" t="s">
        <v>117</v>
      </c>
      <c r="D21" s="23" t="n">
        <f aca="false">SUM(D15:D20)</f>
        <v>3007.484</v>
      </c>
      <c r="E21" s="23" t="n">
        <f aca="false">SUM(E15:E20)</f>
        <v>2873.294</v>
      </c>
      <c r="F21" s="23" t="n">
        <f aca="false">SUM(F15:F20)</f>
        <v>2867.774</v>
      </c>
      <c r="G21" s="23" t="n">
        <f aca="false">SUM(G15:G20)</f>
        <v>2722.179</v>
      </c>
    </row>
    <row r="22" customFormat="false" ht="15" hidden="false" customHeight="false" outlineLevel="0" collapsed="false">
      <c r="B22" s="12" t="s">
        <v>236</v>
      </c>
      <c r="C22" s="13" t="s">
        <v>117</v>
      </c>
      <c r="D22" s="20" t="n">
        <v>404.404</v>
      </c>
      <c r="E22" s="20" t="n">
        <v>353.809</v>
      </c>
      <c r="F22" s="20" t="n">
        <v>390.082</v>
      </c>
      <c r="G22" s="20" t="n">
        <v>407.133</v>
      </c>
    </row>
    <row r="23" customFormat="false" ht="15" hidden="false" customHeight="false" outlineLevel="0" collapsed="false">
      <c r="B23" s="22" t="s">
        <v>237</v>
      </c>
      <c r="C23" s="13" t="s">
        <v>117</v>
      </c>
      <c r="D23" s="23" t="n">
        <f aca="false">D21+D22</f>
        <v>3411.888</v>
      </c>
      <c r="E23" s="23" t="n">
        <f aca="false">E21+E22</f>
        <v>3227.103</v>
      </c>
      <c r="F23" s="23" t="n">
        <f aca="false">F21+F22</f>
        <v>3257.856</v>
      </c>
      <c r="G23" s="23" t="n">
        <f aca="false">G21+G22</f>
        <v>3129.312</v>
      </c>
    </row>
    <row r="24" customFormat="false" ht="15" hidden="false" customHeight="false" outlineLevel="0" collapsed="false">
      <c r="B24" s="12" t="s">
        <v>238</v>
      </c>
      <c r="C24" s="13" t="s">
        <v>117</v>
      </c>
      <c r="D24" s="27" t="n">
        <f aca="false">D13-D23</f>
        <v>0</v>
      </c>
      <c r="E24" s="27" t="n">
        <f aca="false">E13-E23</f>
        <v>0</v>
      </c>
      <c r="F24" s="27" t="n">
        <f aca="false">F13-F23</f>
        <v>0</v>
      </c>
      <c r="G24" s="27" t="n">
        <f aca="false">G13-G23</f>
        <v>0</v>
      </c>
    </row>
    <row r="25" customFormat="false" ht="15" hidden="false" customHeight="false" outlineLevel="0" collapsed="false">
      <c r="B25" s="12" t="s">
        <v>239</v>
      </c>
      <c r="C25" s="13" t="s">
        <v>117</v>
      </c>
      <c r="D25" s="20" t="n">
        <v>3411.888</v>
      </c>
      <c r="E25" s="20" t="n">
        <v>3227.103</v>
      </c>
      <c r="F25" s="20" t="n">
        <v>3257.856</v>
      </c>
      <c r="G25" s="20" t="n">
        <v>3129.312</v>
      </c>
    </row>
    <row r="26" customFormat="false" ht="15" hidden="false" customHeight="false" outlineLevel="0" collapsed="false">
      <c r="B26" s="12" t="s">
        <v>240</v>
      </c>
      <c r="C26" s="13" t="s">
        <v>117</v>
      </c>
      <c r="D26" s="27" t="n">
        <f aca="false">D13-D25</f>
        <v>0</v>
      </c>
      <c r="E26" s="27" t="n">
        <f aca="false">E13-E25</f>
        <v>0</v>
      </c>
      <c r="F26" s="27" t="n">
        <f aca="false">F13-F25</f>
        <v>0</v>
      </c>
      <c r="G26" s="27" t="n">
        <f aca="false">G13-G25</f>
        <v>0</v>
      </c>
    </row>
    <row r="27" customFormat="false" ht="15" hidden="false" customHeight="false" outlineLevel="0" collapsed="false">
      <c r="B27" s="12" t="s">
        <v>241</v>
      </c>
      <c r="C27" s="13" t="s">
        <v>117</v>
      </c>
      <c r="D27" s="20" t="n">
        <v>3007.484</v>
      </c>
      <c r="E27" s="20" t="n">
        <v>2873.294</v>
      </c>
      <c r="F27" s="20" t="n">
        <v>2867.774</v>
      </c>
      <c r="G27" s="20" t="n">
        <v>2722.179</v>
      </c>
    </row>
    <row r="28" customFormat="false" ht="15" hidden="false" customHeight="false" outlineLevel="0" collapsed="false">
      <c r="B28" s="12" t="s">
        <v>242</v>
      </c>
      <c r="C28" s="13" t="s">
        <v>117</v>
      </c>
      <c r="D28" s="27" t="n">
        <f aca="false">D21-D27</f>
        <v>0</v>
      </c>
      <c r="E28" s="27" t="n">
        <f aca="false">E21-E27</f>
        <v>0</v>
      </c>
      <c r="F28" s="27" t="n">
        <f aca="false">F21-F27</f>
        <v>0</v>
      </c>
      <c r="G28" s="27" t="n">
        <f aca="false">G21-G27</f>
        <v>0</v>
      </c>
    </row>
    <row r="29" customFormat="false" ht="15" hidden="false" customHeight="false" outlineLevel="0" collapsed="false">
      <c r="B29" s="31" t="s">
        <v>243</v>
      </c>
    </row>
    <row r="31" customFormat="false" ht="15" hidden="false" customHeight="false" outlineLevel="0" collapsed="false">
      <c r="B31" s="18" t="s">
        <v>244</v>
      </c>
      <c r="C31" s="19"/>
      <c r="D31" s="19"/>
      <c r="E31" s="19"/>
      <c r="F31" s="19"/>
      <c r="G31" s="19"/>
    </row>
    <row r="32" customFormat="false" ht="15" hidden="false" customHeight="false" outlineLevel="0" collapsed="false">
      <c r="B32" s="9"/>
      <c r="C32" s="10" t="s">
        <v>34</v>
      </c>
      <c r="D32" s="11" t="s">
        <v>218</v>
      </c>
      <c r="E32" s="11" t="s">
        <v>219</v>
      </c>
    </row>
    <row r="33" customFormat="false" ht="15" hidden="false" customHeight="false" outlineLevel="0" collapsed="false">
      <c r="B33" s="12" t="s">
        <v>245</v>
      </c>
      <c r="C33" s="13" t="s">
        <v>117</v>
      </c>
      <c r="D33" s="20" t="n">
        <v>85.767</v>
      </c>
      <c r="E33" s="20" t="n">
        <v>65.255</v>
      </c>
    </row>
    <row r="34" customFormat="false" ht="15" hidden="false" customHeight="false" outlineLevel="0" collapsed="false">
      <c r="B34" s="12" t="s">
        <v>246</v>
      </c>
      <c r="C34" s="13" t="s">
        <v>117</v>
      </c>
      <c r="D34" s="20" t="n">
        <v>2621.339</v>
      </c>
      <c r="E34" s="20" t="n">
        <v>2606.341</v>
      </c>
    </row>
    <row r="35" customFormat="false" ht="15" hidden="false" customHeight="false" outlineLevel="0" collapsed="false">
      <c r="B35" s="22" t="s">
        <v>247</v>
      </c>
      <c r="C35" s="13" t="s">
        <v>117</v>
      </c>
      <c r="D35" s="23" t="n">
        <f aca="false">SUM(D33:D34)</f>
        <v>2707.106</v>
      </c>
      <c r="E35" s="23" t="n">
        <f aca="false">SUM(E33:E34)</f>
        <v>2671.596</v>
      </c>
    </row>
    <row r="36" customFormat="false" ht="15" hidden="false" customHeight="false" outlineLevel="0" collapsed="false">
      <c r="B36" s="12" t="s">
        <v>248</v>
      </c>
      <c r="C36" s="13" t="s">
        <v>117</v>
      </c>
      <c r="D36" s="20" t="n">
        <v>2707.106</v>
      </c>
      <c r="E36" s="20" t="n">
        <v>2671.596</v>
      </c>
    </row>
    <row r="37" customFormat="false" ht="15" hidden="false" customHeight="false" outlineLevel="0" collapsed="false">
      <c r="B37" s="12" t="s">
        <v>249</v>
      </c>
      <c r="C37" s="13" t="s">
        <v>117</v>
      </c>
      <c r="D37" s="27" t="n">
        <f aca="false">D35-D36</f>
        <v>0</v>
      </c>
      <c r="E37" s="27" t="n">
        <f aca="false">E35-E36</f>
        <v>0</v>
      </c>
    </row>
    <row r="38" customFormat="false" ht="15" hidden="false" customHeight="false" outlineLevel="0" collapsed="false">
      <c r="B38" s="12" t="s">
        <v>250</v>
      </c>
      <c r="C38" s="13" t="s">
        <v>117</v>
      </c>
      <c r="D38" s="20" t="n">
        <v>204.833</v>
      </c>
      <c r="E38" s="20" t="n">
        <v>308.62</v>
      </c>
    </row>
    <row r="39" customFormat="false" ht="15" hidden="false" customHeight="false" outlineLevel="0" collapsed="false">
      <c r="B39" s="12" t="s">
        <v>251</v>
      </c>
      <c r="C39" s="13" t="s">
        <v>117</v>
      </c>
      <c r="D39" s="20" t="n">
        <v>263.799</v>
      </c>
      <c r="E39" s="20" t="n">
        <v>137.778</v>
      </c>
    </row>
    <row r="40" customFormat="false" ht="15" hidden="false" customHeight="false" outlineLevel="0" collapsed="false">
      <c r="B40" s="12" t="s">
        <v>252</v>
      </c>
      <c r="C40" s="13" t="s">
        <v>117</v>
      </c>
      <c r="D40" s="20" t="n">
        <v>1947.937</v>
      </c>
      <c r="E40" s="20" t="n">
        <v>1947.97</v>
      </c>
    </row>
    <row r="41" customFormat="false" ht="15" hidden="false" customHeight="false" outlineLevel="0" collapsed="false">
      <c r="B41" s="22" t="s">
        <v>253</v>
      </c>
      <c r="C41" s="13" t="s">
        <v>117</v>
      </c>
      <c r="D41" s="23" t="n">
        <f aca="false">SUM(D38:D40)</f>
        <v>2416.569</v>
      </c>
      <c r="E41" s="23" t="n">
        <f aca="false">SUM(E38:E40)</f>
        <v>2394.368</v>
      </c>
    </row>
    <row r="42" customFormat="false" ht="15" hidden="false" customHeight="false" outlineLevel="0" collapsed="false">
      <c r="B42" s="12" t="s">
        <v>254</v>
      </c>
      <c r="C42" s="13" t="s">
        <v>117</v>
      </c>
      <c r="D42" s="20" t="n">
        <v>2416.569</v>
      </c>
      <c r="E42" s="20" t="n">
        <v>2394.368</v>
      </c>
    </row>
    <row r="43" customFormat="false" ht="15" hidden="false" customHeight="false" outlineLevel="0" collapsed="false">
      <c r="B43" s="12" t="s">
        <v>249</v>
      </c>
      <c r="C43" s="13" t="s">
        <v>117</v>
      </c>
      <c r="D43" s="27" t="n">
        <f aca="false">D41-D42</f>
        <v>0</v>
      </c>
      <c r="E43" s="27" t="n">
        <f aca="false">E41-E42</f>
        <v>0</v>
      </c>
    </row>
    <row r="44" customFormat="false" ht="15" hidden="false" customHeight="false" outlineLevel="0" collapsed="false">
      <c r="B44" s="31" t="s">
        <v>255</v>
      </c>
    </row>
    <row r="46" customFormat="false" ht="15" hidden="false" customHeight="false" outlineLevel="0" collapsed="false">
      <c r="B46" s="18" t="s">
        <v>256</v>
      </c>
      <c r="C46" s="19"/>
      <c r="D46" s="19"/>
      <c r="E46" s="19"/>
      <c r="F46" s="19"/>
      <c r="G46" s="19"/>
    </row>
    <row r="47" customFormat="false" ht="15" hidden="false" customHeight="false" outlineLevel="0" collapsed="false">
      <c r="B47" s="9"/>
      <c r="C47" s="10" t="s">
        <v>34</v>
      </c>
      <c r="D47" s="11" t="s">
        <v>218</v>
      </c>
      <c r="E47" s="11" t="s">
        <v>219</v>
      </c>
    </row>
    <row r="48" customFormat="false" ht="15" hidden="false" customHeight="false" outlineLevel="0" collapsed="false">
      <c r="B48" s="12" t="s">
        <v>257</v>
      </c>
      <c r="C48" s="13" t="s">
        <v>117</v>
      </c>
      <c r="D48" s="20" t="n">
        <v>2779.608</v>
      </c>
      <c r="E48" s="20" t="n">
        <v>2648.522</v>
      </c>
    </row>
    <row r="49" customFormat="false" ht="15" hidden="false" customHeight="false" outlineLevel="0" collapsed="false">
      <c r="B49" s="12" t="s">
        <v>258</v>
      </c>
      <c r="C49" s="13" t="s">
        <v>117</v>
      </c>
      <c r="D49" s="20" t="n">
        <v>2874.092</v>
      </c>
      <c r="E49" s="20" t="n">
        <v>2736.75</v>
      </c>
    </row>
    <row r="50" customFormat="false" ht="15" hidden="false" customHeight="false" outlineLevel="0" collapsed="false">
      <c r="B50" s="12" t="s">
        <v>259</v>
      </c>
      <c r="C50" s="13" t="s">
        <v>141</v>
      </c>
      <c r="D50" s="32" t="n">
        <v>0.1228</v>
      </c>
      <c r="E50" s="32" t="n">
        <v>0.1222</v>
      </c>
    </row>
    <row r="51" customFormat="false" ht="15" hidden="false" customHeight="false" outlineLevel="0" collapsed="false">
      <c r="B51" s="12" t="s">
        <v>260</v>
      </c>
      <c r="C51" s="13" t="s">
        <v>141</v>
      </c>
      <c r="D51" s="32" t="n">
        <v>0.249</v>
      </c>
      <c r="E51" s="32" t="n">
        <v>0.2367</v>
      </c>
    </row>
    <row r="52" customFormat="false" ht="15" hidden="false" customHeight="false" outlineLevel="0" collapsed="false">
      <c r="B52" s="12" t="s">
        <v>261</v>
      </c>
      <c r="C52" s="13" t="s">
        <v>262</v>
      </c>
      <c r="D52" s="33" t="n">
        <v>1.06</v>
      </c>
      <c r="E52" s="33" t="n">
        <v>1.04</v>
      </c>
    </row>
    <row r="53" customFormat="false" ht="15" hidden="false" customHeight="false" outlineLevel="0" collapsed="false">
      <c r="B53" s="12" t="s">
        <v>263</v>
      </c>
      <c r="C53" s="13" t="s">
        <v>141</v>
      </c>
      <c r="D53" s="32" t="n">
        <v>0.0626</v>
      </c>
      <c r="E53" s="32" t="n">
        <v>0.063</v>
      </c>
    </row>
    <row r="55" customFormat="false" ht="15" hidden="false" customHeight="false" outlineLevel="0" collapsed="false">
      <c r="B55" s="18" t="s">
        <v>264</v>
      </c>
      <c r="C55" s="19"/>
      <c r="D55" s="19"/>
      <c r="E55" s="19"/>
      <c r="F55" s="19"/>
      <c r="G55" s="19"/>
    </row>
    <row r="56" customFormat="false" ht="22.35" hidden="false" customHeight="false" outlineLevel="0" collapsed="false">
      <c r="B56" s="9"/>
      <c r="C56" s="10" t="s">
        <v>34</v>
      </c>
      <c r="D56" s="11" t="s">
        <v>265</v>
      </c>
      <c r="E56" s="11" t="s">
        <v>266</v>
      </c>
      <c r="F56" s="11" t="s">
        <v>267</v>
      </c>
    </row>
    <row r="57" customFormat="false" ht="15" hidden="false" customHeight="false" outlineLevel="0" collapsed="false">
      <c r="B57" s="12" t="s">
        <v>221</v>
      </c>
      <c r="C57" s="13" t="s">
        <v>117</v>
      </c>
      <c r="D57" s="20" t="n">
        <v>139.59</v>
      </c>
      <c r="F57" s="20" t="n">
        <v>139.59</v>
      </c>
    </row>
    <row r="58" customFormat="false" ht="15" hidden="false" customHeight="false" outlineLevel="0" collapsed="false">
      <c r="B58" s="12" t="s">
        <v>222</v>
      </c>
      <c r="C58" s="13" t="s">
        <v>117</v>
      </c>
      <c r="D58" s="20" t="n">
        <v>72.839</v>
      </c>
      <c r="F58" s="20" t="n">
        <v>72.839</v>
      </c>
    </row>
    <row r="59" customFormat="false" ht="15" hidden="false" customHeight="false" outlineLevel="0" collapsed="false">
      <c r="B59" s="12" t="s">
        <v>268</v>
      </c>
      <c r="C59" s="13" t="s">
        <v>117</v>
      </c>
      <c r="D59" s="20" t="n">
        <v>1189.091</v>
      </c>
      <c r="E59" s="20" t="n">
        <v>308.62</v>
      </c>
      <c r="F59" s="20" t="n">
        <v>880.471</v>
      </c>
    </row>
    <row r="60" customFormat="false" ht="15" hidden="false" customHeight="false" outlineLevel="0" collapsed="false">
      <c r="B60" s="12" t="s">
        <v>269</v>
      </c>
      <c r="C60" s="13" t="s">
        <v>117</v>
      </c>
      <c r="D60" s="20" t="n">
        <v>50</v>
      </c>
      <c r="E60" s="20" t="n">
        <v>29.568</v>
      </c>
      <c r="F60" s="20" t="n">
        <v>20.432</v>
      </c>
    </row>
    <row r="61" customFormat="false" ht="15" hidden="false" customHeight="false" outlineLevel="0" collapsed="false">
      <c r="B61" s="22" t="s">
        <v>270</v>
      </c>
      <c r="C61" s="13" t="s">
        <v>117</v>
      </c>
      <c r="D61" s="23" t="n">
        <f aca="false">SUM(D57:D60)</f>
        <v>1451.52</v>
      </c>
      <c r="E61" s="23" t="n">
        <f aca="false">SUM(E57:E60)</f>
        <v>338.188</v>
      </c>
      <c r="F61" s="23" t="n">
        <f aca="false">SUM(F57:F60)</f>
        <v>1113.332</v>
      </c>
    </row>
    <row r="62" customFormat="false" ht="15" hidden="false" customHeight="false" outlineLevel="0" collapsed="false">
      <c r="B62" s="12" t="s">
        <v>271</v>
      </c>
      <c r="C62" s="13" t="s">
        <v>117</v>
      </c>
      <c r="D62" s="20" t="n">
        <v>1451.52</v>
      </c>
      <c r="E62" s="20" t="n">
        <v>338.188</v>
      </c>
      <c r="F62" s="20" t="n">
        <v>1113.332</v>
      </c>
    </row>
    <row r="63" customFormat="false" ht="15" hidden="false" customHeight="false" outlineLevel="0" collapsed="false">
      <c r="B63" s="12" t="s">
        <v>249</v>
      </c>
      <c r="C63" s="13" t="s">
        <v>117</v>
      </c>
      <c r="D63" s="27" t="n">
        <f aca="false">D61-D62</f>
        <v>0</v>
      </c>
      <c r="E63" s="27" t="n">
        <f aca="false">E61-E62</f>
        <v>0</v>
      </c>
      <c r="F63" s="27" t="n">
        <f aca="false">F61-F62</f>
        <v>0</v>
      </c>
    </row>
    <row r="64" customFormat="false" ht="15" hidden="false" customHeight="false" outlineLevel="0" collapsed="false">
      <c r="B64" s="31" t="s">
        <v>272</v>
      </c>
    </row>
    <row r="65" customFormat="false" ht="15" hidden="false" customHeight="false" outlineLevel="0" collapsed="false">
      <c r="B65" s="31" t="s">
        <v>273</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&amp;L&amp;8&amp;A&amp;C&amp;8IC Simulator · Practice use only ·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9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0"/>
    <col collapsed="false" customWidth="true" hidden="false" outlineLevel="0" max="6" min="4" style="0" width="13"/>
    <col collapsed="false" customWidth="true" hidden="false" outlineLevel="0" max="7" min="7" style="0" width="14"/>
    <col collapsed="false" customWidth="true" hidden="false" outlineLevel="0" max="8" min="8" style="0" width="16"/>
    <col collapsed="false" customWidth="true" hidden="false" outlineLevel="0" max="9" min="9" style="0" width="40"/>
  </cols>
  <sheetData>
    <row r="1" customFormat="false" ht="15" hidden="false" customHeight="false" outlineLevel="0" collapsed="false">
      <c r="B1" s="6" t="s">
        <v>274</v>
      </c>
    </row>
    <row r="2" customFormat="false" ht="15" hidden="false" customHeight="false" outlineLevel="0" collapsed="false">
      <c r="B2" s="2" t="s">
        <v>275</v>
      </c>
    </row>
    <row r="4" customFormat="false" ht="15" hidden="false" customHeight="false" outlineLevel="0" collapsed="false">
      <c r="B4" s="18" t="s">
        <v>276</v>
      </c>
      <c r="C4" s="19"/>
      <c r="D4" s="19"/>
      <c r="E4" s="19"/>
      <c r="F4" s="19"/>
      <c r="G4" s="19"/>
      <c r="H4" s="19"/>
      <c r="I4" s="19"/>
    </row>
    <row r="5" customFormat="false" ht="15" hidden="false" customHeight="false" outlineLevel="0" collapsed="false">
      <c r="B5" s="9"/>
      <c r="C5" s="10" t="s">
        <v>34</v>
      </c>
      <c r="D5" s="11" t="s">
        <v>277</v>
      </c>
      <c r="E5" s="11" t="s">
        <v>278</v>
      </c>
    </row>
    <row r="6" customFormat="false" ht="15" hidden="false" customHeight="false" outlineLevel="0" collapsed="false">
      <c r="B6" s="12" t="s">
        <v>279</v>
      </c>
      <c r="C6" s="13" t="s">
        <v>117</v>
      </c>
      <c r="D6" s="20" t="n">
        <v>150</v>
      </c>
    </row>
    <row r="7" customFormat="false" ht="15" hidden="false" customHeight="false" outlineLevel="0" collapsed="false">
      <c r="B7" s="22" t="s">
        <v>280</v>
      </c>
      <c r="C7" s="13" t="s">
        <v>117</v>
      </c>
      <c r="D7" s="23" t="n">
        <f aca="false">D6</f>
        <v>150</v>
      </c>
    </row>
    <row r="8" customFormat="false" ht="15" hidden="false" customHeight="false" outlineLevel="0" collapsed="false">
      <c r="B8" s="12" t="s">
        <v>281</v>
      </c>
      <c r="C8" s="13" t="s">
        <v>117</v>
      </c>
      <c r="D8" s="16" t="n">
        <f aca="false">D23</f>
        <v>135</v>
      </c>
    </row>
    <row r="9" customFormat="false" ht="15" hidden="false" customHeight="false" outlineLevel="0" collapsed="false">
      <c r="B9" s="12" t="s">
        <v>282</v>
      </c>
      <c r="C9" s="13" t="s">
        <v>117</v>
      </c>
      <c r="D9" s="16" t="n">
        <f aca="false">D8*E9</f>
        <v>5.4</v>
      </c>
      <c r="E9" s="26" t="n">
        <v>0.04</v>
      </c>
    </row>
    <row r="10" customFormat="false" ht="15" hidden="false" customHeight="false" outlineLevel="0" collapsed="false">
      <c r="B10" s="12" t="s">
        <v>283</v>
      </c>
      <c r="C10" s="13" t="s">
        <v>117</v>
      </c>
      <c r="D10" s="16" t="n">
        <f aca="false">D6*E10</f>
        <v>3</v>
      </c>
      <c r="E10" s="26" t="n">
        <v>0.02</v>
      </c>
    </row>
    <row r="11" customFormat="false" ht="15" hidden="false" customHeight="false" outlineLevel="0" collapsed="false">
      <c r="B11" s="12" t="s">
        <v>284</v>
      </c>
      <c r="C11" s="13" t="s">
        <v>117</v>
      </c>
      <c r="D11" s="20" t="n">
        <v>2</v>
      </c>
    </row>
    <row r="12" customFormat="false" ht="15" hidden="false" customHeight="false" outlineLevel="0" collapsed="false">
      <c r="B12" s="12" t="s">
        <v>285</v>
      </c>
      <c r="C12" s="13" t="s">
        <v>117</v>
      </c>
      <c r="D12" s="20" t="n">
        <v>4.6</v>
      </c>
    </row>
    <row r="13" customFormat="false" ht="15" hidden="false" customHeight="false" outlineLevel="0" collapsed="false">
      <c r="B13" s="22" t="s">
        <v>286</v>
      </c>
      <c r="C13" s="13" t="s">
        <v>117</v>
      </c>
      <c r="D13" s="23" t="n">
        <f aca="false">SUM(D8:D12)</f>
        <v>150</v>
      </c>
    </row>
    <row r="14" customFormat="false" ht="15" hidden="false" customHeight="false" outlineLevel="0" collapsed="false">
      <c r="B14" s="12" t="s">
        <v>287</v>
      </c>
      <c r="C14" s="13" t="s">
        <v>117</v>
      </c>
      <c r="D14" s="27" t="n">
        <f aca="false">D7-D13</f>
        <v>0</v>
      </c>
    </row>
    <row r="15" customFormat="false" ht="15" hidden="false" customHeight="false" outlineLevel="0" collapsed="false">
      <c r="B15" s="31" t="s">
        <v>288</v>
      </c>
    </row>
    <row r="17" customFormat="false" ht="15" hidden="false" customHeight="false" outlineLevel="0" collapsed="false">
      <c r="B17" s="18" t="s">
        <v>289</v>
      </c>
      <c r="C17" s="19"/>
      <c r="D17" s="19"/>
      <c r="E17" s="19"/>
      <c r="F17" s="19"/>
      <c r="G17" s="19"/>
      <c r="H17" s="19"/>
      <c r="I17" s="19"/>
    </row>
    <row r="18" customFormat="false" ht="32.8" hidden="false" customHeight="false" outlineLevel="0" collapsed="false">
      <c r="B18" s="9"/>
      <c r="C18" s="10" t="s">
        <v>34</v>
      </c>
      <c r="D18" s="11" t="s">
        <v>219</v>
      </c>
      <c r="E18" s="11" t="s">
        <v>290</v>
      </c>
      <c r="F18" s="11" t="s">
        <v>291</v>
      </c>
      <c r="G18" s="11" t="s">
        <v>292</v>
      </c>
      <c r="H18" s="11" t="s">
        <v>293</v>
      </c>
      <c r="I18" s="11" t="s">
        <v>294</v>
      </c>
    </row>
    <row r="19" customFormat="false" ht="15" hidden="false" customHeight="false" outlineLevel="0" collapsed="false">
      <c r="B19" s="12" t="s">
        <v>295</v>
      </c>
      <c r="C19" s="13" t="s">
        <v>117</v>
      </c>
      <c r="D19" s="34" t="n">
        <f aca="false">'Exhibit 2'!G15</f>
        <v>304.159</v>
      </c>
      <c r="E19" s="20" t="n">
        <v>0</v>
      </c>
      <c r="F19" s="21" t="n">
        <f aca="false">D19+E19</f>
        <v>304.159</v>
      </c>
      <c r="G19" s="35" t="n">
        <f aca="false">F19/F27</f>
        <v>0.116385116002853</v>
      </c>
      <c r="H19" s="28" t="s">
        <v>296</v>
      </c>
      <c r="I19" s="28" t="s">
        <v>297</v>
      </c>
    </row>
    <row r="20" customFormat="false" ht="15" hidden="false" customHeight="false" outlineLevel="0" collapsed="false">
      <c r="B20" s="12" t="s">
        <v>298</v>
      </c>
      <c r="C20" s="13" t="s">
        <v>117</v>
      </c>
      <c r="D20" s="34" t="n">
        <f aca="false">'Exhibit 2'!G16</f>
        <v>137.778</v>
      </c>
      <c r="E20" s="20" t="n">
        <v>0</v>
      </c>
      <c r="F20" s="21" t="n">
        <f aca="false">D20+E20</f>
        <v>137.778</v>
      </c>
      <c r="G20" s="35" t="n">
        <f aca="false">G19+F20/F27</f>
        <v>0.169105267346858</v>
      </c>
      <c r="H20" s="28" t="s">
        <v>299</v>
      </c>
      <c r="I20" s="28" t="s">
        <v>300</v>
      </c>
    </row>
    <row r="21" customFormat="false" ht="15" hidden="false" customHeight="false" outlineLevel="0" collapsed="false">
      <c r="B21" s="12" t="s">
        <v>231</v>
      </c>
      <c r="C21" s="13" t="s">
        <v>117</v>
      </c>
      <c r="D21" s="34" t="n">
        <f aca="false">'Exhibit 2'!G17</f>
        <v>2088.453</v>
      </c>
      <c r="E21" s="20" t="n">
        <v>0</v>
      </c>
      <c r="F21" s="21" t="n">
        <f aca="false">D21+E21</f>
        <v>2088.453</v>
      </c>
      <c r="G21" s="35" t="n">
        <f aca="false">G20+F21/F27</f>
        <v>0.968242707539344</v>
      </c>
      <c r="H21" s="28" t="s">
        <v>301</v>
      </c>
      <c r="I21" s="28" t="s">
        <v>302</v>
      </c>
    </row>
    <row r="22" customFormat="false" ht="15" hidden="false" customHeight="false" outlineLevel="0" collapsed="false">
      <c r="B22" s="22" t="s">
        <v>303</v>
      </c>
      <c r="C22" s="13" t="s">
        <v>117</v>
      </c>
      <c r="D22" s="23" t="n">
        <f aca="false">SUM(D19:D21)</f>
        <v>2530.39</v>
      </c>
      <c r="E22" s="23" t="n">
        <f aca="false">SUM(E19:E21)</f>
        <v>0</v>
      </c>
      <c r="F22" s="21" t="n">
        <f aca="false">D22+E22</f>
        <v>2530.39</v>
      </c>
    </row>
    <row r="23" customFormat="false" ht="15" hidden="false" customHeight="false" outlineLevel="0" collapsed="false">
      <c r="B23" s="12" t="s">
        <v>304</v>
      </c>
      <c r="C23" s="13" t="s">
        <v>117</v>
      </c>
      <c r="D23" s="20" t="n">
        <v>135</v>
      </c>
      <c r="E23" s="21" t="n">
        <f aca="false">-D23</f>
        <v>-135</v>
      </c>
      <c r="F23" s="21" t="n">
        <f aca="false">D23+E23</f>
        <v>0</v>
      </c>
      <c r="G23" s="35" t="n">
        <f aca="false">G21+F23/F27</f>
        <v>0.968242707539344</v>
      </c>
      <c r="H23" s="28" t="s">
        <v>305</v>
      </c>
      <c r="I23" s="28" t="s">
        <v>306</v>
      </c>
    </row>
    <row r="24" customFormat="false" ht="22.35" hidden="false" customHeight="false" outlineLevel="0" collapsed="false">
      <c r="B24" s="12" t="s">
        <v>307</v>
      </c>
      <c r="C24" s="13" t="s">
        <v>117</v>
      </c>
      <c r="D24" s="20" t="n">
        <v>0</v>
      </c>
      <c r="E24" s="16" t="n">
        <f aca="false">D6</f>
        <v>150</v>
      </c>
      <c r="F24" s="21" t="n">
        <f aca="false">D24+E24</f>
        <v>150</v>
      </c>
      <c r="G24" s="35" t="n">
        <f aca="false">G23+F24/F27</f>
        <v>1.02563955392702</v>
      </c>
      <c r="H24" s="28" t="s">
        <v>308</v>
      </c>
      <c r="I24" s="28" t="s">
        <v>309</v>
      </c>
    </row>
    <row r="25" customFormat="false" ht="15" hidden="false" customHeight="false" outlineLevel="0" collapsed="false">
      <c r="B25" s="22" t="s">
        <v>310</v>
      </c>
      <c r="C25" s="13" t="s">
        <v>117</v>
      </c>
      <c r="D25" s="23" t="n">
        <f aca="false">D22+D23+D24</f>
        <v>2665.39</v>
      </c>
      <c r="E25" s="23" t="n">
        <f aca="false">E22+E23+E24</f>
        <v>15</v>
      </c>
      <c r="F25" s="21" t="n">
        <f aca="false">D25+E25</f>
        <v>2680.39</v>
      </c>
    </row>
    <row r="26" customFormat="false" ht="15" hidden="false" customHeight="false" outlineLevel="0" collapsed="false">
      <c r="B26" s="12" t="s">
        <v>311</v>
      </c>
      <c r="C26" s="13" t="s">
        <v>117</v>
      </c>
      <c r="D26" s="34" t="n">
        <f aca="false">'Exhibit 2'!G7</f>
        <v>139.59</v>
      </c>
      <c r="E26" s="16" t="n">
        <f aca="false">D12</f>
        <v>4.6</v>
      </c>
      <c r="F26" s="21" t="n">
        <f aca="false">D26+E26</f>
        <v>144.19</v>
      </c>
    </row>
    <row r="27" customFormat="false" ht="15" hidden="false" customHeight="false" outlineLevel="0" collapsed="false">
      <c r="B27" s="12" t="s">
        <v>312</v>
      </c>
      <c r="C27" s="13" t="s">
        <v>117</v>
      </c>
      <c r="D27" s="34" t="n">
        <f aca="false">'Exhibit 1'!H42</f>
        <v>2613.384</v>
      </c>
      <c r="E27" s="16" t="n">
        <v>0</v>
      </c>
      <c r="F27" s="21" t="n">
        <f aca="false">D27+E27</f>
        <v>2613.384</v>
      </c>
    </row>
    <row r="28" customFormat="false" ht="15" hidden="false" customHeight="false" outlineLevel="0" collapsed="false">
      <c r="B28" s="12" t="s">
        <v>313</v>
      </c>
      <c r="C28" s="13" t="s">
        <v>117</v>
      </c>
      <c r="D28" s="34" t="n">
        <f aca="false">'Exhibit 2'!G22</f>
        <v>407.133</v>
      </c>
      <c r="E28" s="16" t="n">
        <v>0</v>
      </c>
      <c r="F28" s="21" t="n">
        <f aca="false">D28+E28</f>
        <v>407.133</v>
      </c>
    </row>
    <row r="29" customFormat="false" ht="15" hidden="false" customHeight="false" outlineLevel="0" collapsed="false">
      <c r="B29" s="31" t="s">
        <v>314</v>
      </c>
    </row>
    <row r="30" customFormat="false" ht="15" hidden="false" customHeight="false" outlineLevel="0" collapsed="false">
      <c r="B30" s="31" t="s">
        <v>315</v>
      </c>
    </row>
    <row r="31" customFormat="false" ht="15" hidden="false" customHeight="false" outlineLevel="0" collapsed="false">
      <c r="B31" s="12" t="s">
        <v>316</v>
      </c>
      <c r="C31" s="13" t="s">
        <v>117</v>
      </c>
      <c r="D31" s="4" t="n">
        <f aca="false">F54+E41</f>
        <v>0</v>
      </c>
    </row>
    <row r="33" customFormat="false" ht="15" hidden="false" customHeight="false" outlineLevel="0" collapsed="false">
      <c r="B33" s="18" t="s">
        <v>317</v>
      </c>
      <c r="C33" s="19"/>
      <c r="D33" s="19"/>
      <c r="E33" s="19"/>
      <c r="F33" s="19"/>
      <c r="G33" s="19"/>
      <c r="H33" s="19"/>
      <c r="I33" s="19"/>
    </row>
    <row r="34" customFormat="false" ht="15" hidden="false" customHeight="false" outlineLevel="0" collapsed="false">
      <c r="B34" s="9"/>
      <c r="C34" s="10" t="s">
        <v>34</v>
      </c>
      <c r="D34" s="11" t="s">
        <v>318</v>
      </c>
      <c r="E34" s="11" t="s">
        <v>319</v>
      </c>
      <c r="F34" s="11" t="s">
        <v>320</v>
      </c>
      <c r="G34" s="11" t="s">
        <v>321</v>
      </c>
    </row>
    <row r="35" customFormat="false" ht="15" hidden="false" customHeight="false" outlineLevel="0" collapsed="false">
      <c r="B35" s="12" t="s">
        <v>322</v>
      </c>
      <c r="C35" s="13" t="s">
        <v>117</v>
      </c>
      <c r="D35" s="20" t="n">
        <v>367.741</v>
      </c>
      <c r="E35" s="20" t="n">
        <v>70.994</v>
      </c>
      <c r="F35" s="20" t="n">
        <v>73.078</v>
      </c>
      <c r="G35" s="28" t="s">
        <v>323</v>
      </c>
    </row>
    <row r="36" customFormat="false" ht="15" hidden="false" customHeight="false" outlineLevel="0" collapsed="false">
      <c r="B36" s="12" t="s">
        <v>324</v>
      </c>
      <c r="C36" s="13" t="s">
        <v>117</v>
      </c>
      <c r="D36" s="20" t="n">
        <v>337.1</v>
      </c>
      <c r="E36" s="20" t="n">
        <v>83.494</v>
      </c>
      <c r="F36" s="20" t="n">
        <v>68.916</v>
      </c>
      <c r="G36" s="28" t="s">
        <v>325</v>
      </c>
    </row>
    <row r="37" customFormat="false" ht="15" hidden="false" customHeight="false" outlineLevel="0" collapsed="false">
      <c r="B37" s="12" t="s">
        <v>326</v>
      </c>
      <c r="C37" s="13" t="s">
        <v>117</v>
      </c>
      <c r="D37" s="20" t="n">
        <v>187.5</v>
      </c>
      <c r="E37" s="20" t="n">
        <v>65.077</v>
      </c>
      <c r="F37" s="20" t="n">
        <v>35.051</v>
      </c>
      <c r="G37" s="28" t="s">
        <v>327</v>
      </c>
    </row>
    <row r="38" customFormat="false" ht="15" hidden="false" customHeight="false" outlineLevel="0" collapsed="false">
      <c r="B38" s="12" t="s">
        <v>328</v>
      </c>
      <c r="C38" s="13" t="s">
        <v>117</v>
      </c>
      <c r="D38" s="20" t="n">
        <v>246.75</v>
      </c>
      <c r="E38" s="20" t="n">
        <v>84.594</v>
      </c>
      <c r="F38" s="20" t="n">
        <v>22.339</v>
      </c>
      <c r="G38" s="28" t="s">
        <v>329</v>
      </c>
    </row>
    <row r="39" customFormat="false" ht="15" hidden="false" customHeight="false" outlineLevel="0" collapsed="false">
      <c r="B39" s="12" t="s">
        <v>330</v>
      </c>
      <c r="C39" s="13" t="s">
        <v>117</v>
      </c>
      <c r="D39" s="20" t="n">
        <v>50</v>
      </c>
      <c r="E39" s="20" t="n">
        <v>0</v>
      </c>
      <c r="F39" s="20" t="n">
        <v>0</v>
      </c>
      <c r="G39" s="28" t="s">
        <v>331</v>
      </c>
    </row>
    <row r="40" customFormat="false" ht="15" hidden="false" customHeight="false" outlineLevel="0" collapsed="false">
      <c r="B40" s="22" t="s">
        <v>332</v>
      </c>
      <c r="C40" s="13" t="s">
        <v>117</v>
      </c>
      <c r="D40" s="23" t="n">
        <f aca="false">SUM(D35:D39)</f>
        <v>1189.091</v>
      </c>
      <c r="E40" s="23" t="n">
        <f aca="false">SUM(E35:E39)</f>
        <v>304.159</v>
      </c>
      <c r="F40" s="23" t="n">
        <f aca="false">SUM(F35:F39)</f>
        <v>199.384</v>
      </c>
    </row>
    <row r="41" customFormat="false" ht="15" hidden="false" customHeight="false" outlineLevel="0" collapsed="false">
      <c r="B41" s="12" t="s">
        <v>333</v>
      </c>
      <c r="C41" s="13" t="s">
        <v>117</v>
      </c>
      <c r="E41" s="36" t="n">
        <f aca="false">E40-'Exhibit 2'!G15</f>
        <v>0</v>
      </c>
      <c r="F41" s="36" t="n">
        <f aca="false">F40-'Exhibit 2'!F15</f>
        <v>0</v>
      </c>
    </row>
    <row r="43" customFormat="false" ht="15" hidden="false" customHeight="false" outlineLevel="0" collapsed="false">
      <c r="B43" s="18" t="s">
        <v>334</v>
      </c>
      <c r="C43" s="19"/>
      <c r="D43" s="19"/>
      <c r="E43" s="19"/>
      <c r="F43" s="19"/>
      <c r="G43" s="19"/>
      <c r="H43" s="19"/>
      <c r="I43" s="19"/>
    </row>
    <row r="44" customFormat="false" ht="22.35" hidden="false" customHeight="false" outlineLevel="0" collapsed="false">
      <c r="B44" s="9"/>
      <c r="C44" s="10" t="s">
        <v>34</v>
      </c>
      <c r="D44" s="11" t="s">
        <v>335</v>
      </c>
      <c r="E44" s="11" t="s">
        <v>336</v>
      </c>
      <c r="F44" s="11" t="s">
        <v>337</v>
      </c>
      <c r="G44" s="11" t="s">
        <v>338</v>
      </c>
      <c r="H44" s="11" t="s">
        <v>339</v>
      </c>
      <c r="I44" s="11" t="s">
        <v>340</v>
      </c>
    </row>
    <row r="45" customFormat="false" ht="15" hidden="false" customHeight="false" outlineLevel="0" collapsed="false">
      <c r="B45" s="12" t="s">
        <v>341</v>
      </c>
      <c r="C45" s="13" t="s">
        <v>117</v>
      </c>
      <c r="D45" s="20" t="n">
        <v>500</v>
      </c>
      <c r="E45" s="20" t="n">
        <v>512.759</v>
      </c>
      <c r="F45" s="20" t="n">
        <v>46.274</v>
      </c>
      <c r="G45" s="20" t="n">
        <v>60.126</v>
      </c>
      <c r="H45" s="32" t="n">
        <v>0.0205</v>
      </c>
      <c r="I45" s="28" t="s">
        <v>342</v>
      </c>
    </row>
    <row r="46" customFormat="false" ht="15" hidden="false" customHeight="false" outlineLevel="0" collapsed="false">
      <c r="B46" s="12" t="s">
        <v>343</v>
      </c>
      <c r="C46" s="13" t="s">
        <v>117</v>
      </c>
      <c r="D46" s="20" t="n">
        <v>500</v>
      </c>
      <c r="E46" s="20" t="n">
        <v>512.762</v>
      </c>
      <c r="F46" s="20" t="n">
        <v>91.504</v>
      </c>
      <c r="G46" s="20" t="n">
        <v>106.801</v>
      </c>
      <c r="H46" s="32" t="n">
        <v>0.0248</v>
      </c>
      <c r="I46" s="28" t="s">
        <v>342</v>
      </c>
    </row>
    <row r="47" customFormat="false" ht="15" hidden="false" customHeight="false" outlineLevel="0" collapsed="false">
      <c r="B47" s="12" t="s">
        <v>344</v>
      </c>
      <c r="C47" s="13" t="s">
        <v>117</v>
      </c>
      <c r="D47" s="20" t="n">
        <v>223.25</v>
      </c>
      <c r="E47" s="20" t="n">
        <v>236.119</v>
      </c>
      <c r="F47" s="20" t="n">
        <v>53.226</v>
      </c>
      <c r="G47" s="20" t="n">
        <v>63.684</v>
      </c>
      <c r="H47" s="32" t="n">
        <v>0.0984</v>
      </c>
      <c r="I47" s="28" t="s">
        <v>345</v>
      </c>
    </row>
    <row r="48" customFormat="false" ht="15" hidden="false" customHeight="false" outlineLevel="0" collapsed="false">
      <c r="B48" s="12" t="s">
        <v>346</v>
      </c>
      <c r="C48" s="13" t="s">
        <v>117</v>
      </c>
      <c r="D48" s="20" t="n">
        <v>439.25</v>
      </c>
      <c r="E48" s="20" t="n">
        <v>450.802</v>
      </c>
      <c r="F48" s="20" t="n">
        <v>437.339</v>
      </c>
      <c r="G48" s="20" t="n">
        <v>456.344</v>
      </c>
      <c r="H48" s="32" t="n">
        <v>0.0557</v>
      </c>
      <c r="I48" s="28" t="s">
        <v>347</v>
      </c>
    </row>
    <row r="49" customFormat="false" ht="15" hidden="false" customHeight="false" outlineLevel="0" collapsed="false">
      <c r="B49" s="12" t="s">
        <v>348</v>
      </c>
      <c r="C49" s="13" t="s">
        <v>117</v>
      </c>
      <c r="D49" s="20" t="n">
        <v>538.49</v>
      </c>
      <c r="E49" s="20" t="n">
        <v>552.692</v>
      </c>
      <c r="F49" s="20" t="n">
        <v>535.952</v>
      </c>
      <c r="G49" s="20" t="n">
        <v>559.579</v>
      </c>
      <c r="H49" s="32" t="n">
        <v>0.0523</v>
      </c>
      <c r="I49" s="28" t="s">
        <v>347</v>
      </c>
    </row>
    <row r="50" customFormat="false" ht="15" hidden="false" customHeight="false" outlineLevel="0" collapsed="false">
      <c r="B50" s="12" t="s">
        <v>349</v>
      </c>
      <c r="C50" s="13" t="s">
        <v>117</v>
      </c>
      <c r="D50" s="20" t="n">
        <v>441.225</v>
      </c>
      <c r="E50" s="20" t="n">
        <v>452.206</v>
      </c>
      <c r="F50" s="20" t="n">
        <v>438.88</v>
      </c>
      <c r="G50" s="20" t="n">
        <v>458.165</v>
      </c>
      <c r="H50" s="32" t="n">
        <v>0.0569</v>
      </c>
      <c r="I50" s="28" t="s">
        <v>347</v>
      </c>
    </row>
    <row r="51" customFormat="false" ht="15" hidden="false" customHeight="false" outlineLevel="0" collapsed="false">
      <c r="B51" s="12" t="s">
        <v>350</v>
      </c>
      <c r="C51" s="13" t="s">
        <v>117</v>
      </c>
      <c r="D51" s="20" t="n">
        <v>484.99</v>
      </c>
      <c r="E51" s="20" t="n">
        <v>502.45</v>
      </c>
      <c r="F51" s="20" t="n">
        <v>482.573</v>
      </c>
      <c r="G51" s="20" t="n">
        <v>508.985</v>
      </c>
      <c r="H51" s="32" t="n">
        <v>0.0525</v>
      </c>
      <c r="I51" s="28" t="s">
        <v>347</v>
      </c>
    </row>
    <row r="52" customFormat="false" ht="15" hidden="false" customHeight="false" outlineLevel="0" collapsed="false">
      <c r="B52" s="12" t="s">
        <v>351</v>
      </c>
      <c r="C52" s="13" t="s">
        <v>117</v>
      </c>
      <c r="F52" s="20" t="n">
        <v>140.483</v>
      </c>
      <c r="G52" s="20" t="n">
        <v>126.234</v>
      </c>
      <c r="H52" s="37"/>
      <c r="I52" s="28" t="s">
        <v>345</v>
      </c>
    </row>
    <row r="53" customFormat="false" ht="15" hidden="false" customHeight="false" outlineLevel="0" collapsed="false">
      <c r="B53" s="22" t="s">
        <v>352</v>
      </c>
      <c r="C53" s="13" t="s">
        <v>117</v>
      </c>
      <c r="F53" s="23" t="n">
        <f aca="false">SUM(F45:F52)</f>
        <v>2226.231</v>
      </c>
      <c r="G53" s="23" t="n">
        <f aca="false">SUM(G45:G52)</f>
        <v>2339.918</v>
      </c>
    </row>
    <row r="54" customFormat="false" ht="15" hidden="false" customHeight="false" outlineLevel="0" collapsed="false">
      <c r="B54" s="12" t="s">
        <v>353</v>
      </c>
      <c r="C54" s="13" t="s">
        <v>117</v>
      </c>
      <c r="F54" s="36" t="n">
        <f aca="false">F53-'Exhibit 2'!G16-'Exhibit 2'!G17</f>
        <v>0</v>
      </c>
    </row>
    <row r="55" customFormat="false" ht="15" hidden="false" customHeight="false" outlineLevel="0" collapsed="false">
      <c r="B55" s="31" t="s">
        <v>354</v>
      </c>
    </row>
    <row r="57" customFormat="false" ht="15" hidden="false" customHeight="false" outlineLevel="0" collapsed="false">
      <c r="B57" s="18" t="s">
        <v>355</v>
      </c>
      <c r="C57" s="19"/>
      <c r="D57" s="19"/>
      <c r="E57" s="19"/>
      <c r="F57" s="19"/>
      <c r="G57" s="19"/>
      <c r="H57" s="19"/>
      <c r="I57" s="19"/>
    </row>
    <row r="58" customFormat="false" ht="15" hidden="false" customHeight="false" outlineLevel="0" collapsed="false">
      <c r="B58" s="9"/>
      <c r="C58" s="10" t="s">
        <v>34</v>
      </c>
      <c r="D58" s="11" t="s">
        <v>177</v>
      </c>
    </row>
    <row r="59" customFormat="false" ht="15" hidden="false" customHeight="false" outlineLevel="0" collapsed="false">
      <c r="B59" s="12" t="s">
        <v>318</v>
      </c>
      <c r="C59" s="13" t="s">
        <v>117</v>
      </c>
      <c r="D59" s="20" t="n">
        <v>150</v>
      </c>
    </row>
    <row r="60" customFormat="false" ht="15" hidden="false" customHeight="false" outlineLevel="0" collapsed="false">
      <c r="B60" s="12" t="s">
        <v>356</v>
      </c>
      <c r="C60" s="13" t="s">
        <v>262</v>
      </c>
      <c r="D60" s="15" t="n">
        <v>4</v>
      </c>
    </row>
    <row r="61" customFormat="false" ht="15" hidden="false" customHeight="false" outlineLevel="0" collapsed="false">
      <c r="B61" s="12" t="s">
        <v>357</v>
      </c>
      <c r="C61" s="13" t="s">
        <v>141</v>
      </c>
      <c r="D61" s="32" t="n">
        <v>0.075</v>
      </c>
    </row>
    <row r="62" customFormat="false" ht="15" hidden="false" customHeight="false" outlineLevel="0" collapsed="false">
      <c r="B62" s="12" t="s">
        <v>358</v>
      </c>
      <c r="C62" s="13" t="s">
        <v>141</v>
      </c>
      <c r="D62" s="32" t="n">
        <v>0.01</v>
      </c>
    </row>
    <row r="63" customFormat="false" ht="15" hidden="false" customHeight="false" outlineLevel="0" collapsed="false">
      <c r="B63" s="12" t="s">
        <v>359</v>
      </c>
      <c r="C63" s="13" t="s">
        <v>360</v>
      </c>
      <c r="D63" s="26" t="n">
        <v>0.98</v>
      </c>
    </row>
    <row r="64" customFormat="false" ht="15" hidden="false" customHeight="false" outlineLevel="0" collapsed="false">
      <c r="B64" s="12" t="s">
        <v>361</v>
      </c>
      <c r="C64" s="13" t="s">
        <v>362</v>
      </c>
      <c r="D64" s="32" t="n">
        <v>0.05</v>
      </c>
    </row>
    <row r="65" customFormat="false" ht="15" hidden="false" customHeight="false" outlineLevel="0" collapsed="false">
      <c r="B65" s="12" t="s">
        <v>363</v>
      </c>
      <c r="C65" s="13" t="s">
        <v>360</v>
      </c>
      <c r="D65" s="26" t="n">
        <v>1.01</v>
      </c>
    </row>
    <row r="66" customFormat="false" ht="15" hidden="false" customHeight="false" outlineLevel="0" collapsed="false">
      <c r="B66" s="12" t="s">
        <v>364</v>
      </c>
      <c r="C66" s="13" t="s">
        <v>117</v>
      </c>
      <c r="D66" s="20" t="n">
        <v>60</v>
      </c>
    </row>
    <row r="67" customFormat="false" ht="15" hidden="false" customHeight="false" outlineLevel="0" collapsed="false">
      <c r="B67" s="12" t="s">
        <v>365</v>
      </c>
      <c r="C67" s="13" t="s">
        <v>197</v>
      </c>
      <c r="D67" s="38" t="n">
        <v>2.5</v>
      </c>
    </row>
    <row r="68" customFormat="false" ht="15" hidden="false" customHeight="false" outlineLevel="0" collapsed="false">
      <c r="B68" s="12" t="s">
        <v>366</v>
      </c>
      <c r="C68" s="13" t="s">
        <v>197</v>
      </c>
      <c r="D68" s="38" t="n">
        <v>1.5</v>
      </c>
    </row>
    <row r="69" customFormat="false" ht="15" hidden="false" customHeight="false" outlineLevel="0" collapsed="false">
      <c r="B69" s="12" t="s">
        <v>367</v>
      </c>
      <c r="C69" s="13" t="s">
        <v>197</v>
      </c>
      <c r="D69" s="38" t="n">
        <v>1.5</v>
      </c>
    </row>
    <row r="70" customFormat="false" ht="15" hidden="false" customHeight="false" outlineLevel="0" collapsed="false">
      <c r="B70" s="12" t="s">
        <v>368</v>
      </c>
      <c r="C70" s="13" t="s">
        <v>117</v>
      </c>
      <c r="D70" s="20" t="n">
        <v>100</v>
      </c>
    </row>
    <row r="71" customFormat="false" ht="15" hidden="false" customHeight="false" outlineLevel="0" collapsed="false">
      <c r="B71" s="12" t="s">
        <v>369</v>
      </c>
      <c r="C71" s="13" t="s">
        <v>117</v>
      </c>
      <c r="D71" s="20" t="n">
        <v>15</v>
      </c>
    </row>
    <row r="72" customFormat="false" ht="15" hidden="false" customHeight="false" outlineLevel="0" collapsed="false">
      <c r="B72" s="12" t="s">
        <v>370</v>
      </c>
      <c r="C72" s="13" t="s">
        <v>117</v>
      </c>
      <c r="D72" s="20" t="n">
        <v>25</v>
      </c>
    </row>
    <row r="73" customFormat="false" ht="15" hidden="false" customHeight="false" outlineLevel="0" collapsed="false">
      <c r="B73" s="12" t="s">
        <v>371</v>
      </c>
      <c r="C73" s="13" t="s">
        <v>141</v>
      </c>
      <c r="D73" s="32" t="n">
        <v>0.25</v>
      </c>
    </row>
    <row r="74" customFormat="false" ht="15" hidden="false" customHeight="false" outlineLevel="0" collapsed="false">
      <c r="B74" s="12" t="s">
        <v>372</v>
      </c>
      <c r="C74" s="13" t="s">
        <v>197</v>
      </c>
      <c r="D74" s="38" t="n">
        <v>1</v>
      </c>
    </row>
    <row r="75" customFormat="false" ht="15" hidden="false" customHeight="false" outlineLevel="0" collapsed="false">
      <c r="B75" s="12" t="s">
        <v>373</v>
      </c>
      <c r="C75" s="13" t="s">
        <v>141</v>
      </c>
      <c r="D75" s="32" t="n">
        <v>0.2</v>
      </c>
    </row>
    <row r="76" customFormat="false" ht="15" hidden="false" customHeight="false" outlineLevel="0" collapsed="false">
      <c r="B76" s="12" t="s">
        <v>374</v>
      </c>
      <c r="C76" s="13" t="s">
        <v>186</v>
      </c>
      <c r="D76" s="15" t="n">
        <v>2</v>
      </c>
    </row>
    <row r="77" customFormat="false" ht="15" hidden="false" customHeight="false" outlineLevel="0" collapsed="false">
      <c r="B77" s="12" t="s">
        <v>375</v>
      </c>
      <c r="C77" s="13" t="s">
        <v>186</v>
      </c>
      <c r="D77" s="15" t="n">
        <v>4</v>
      </c>
    </row>
    <row r="78" customFormat="false" ht="15" hidden="false" customHeight="false" outlineLevel="0" collapsed="false">
      <c r="B78" s="12" t="s">
        <v>376</v>
      </c>
      <c r="C78" s="13" t="s">
        <v>360</v>
      </c>
      <c r="D78" s="26" t="n">
        <v>1.01</v>
      </c>
    </row>
    <row r="79" customFormat="false" ht="15" hidden="false" customHeight="false" outlineLevel="0" collapsed="false">
      <c r="B79" s="12" t="s">
        <v>377</v>
      </c>
      <c r="C79" s="13" t="s">
        <v>378</v>
      </c>
      <c r="D79" s="16" t="n">
        <f aca="false">D63*100</f>
        <v>98</v>
      </c>
    </row>
    <row r="80" customFormat="false" ht="15" hidden="false" customHeight="false" outlineLevel="0" collapsed="false">
      <c r="B80" s="12" t="s">
        <v>379</v>
      </c>
      <c r="C80" s="13" t="s">
        <v>378</v>
      </c>
      <c r="D80" s="16" t="n">
        <f aca="false">D65*100</f>
        <v>101</v>
      </c>
    </row>
    <row r="81" customFormat="false" ht="15" hidden="false" customHeight="false" outlineLevel="0" collapsed="false">
      <c r="B81" s="12" t="s">
        <v>380</v>
      </c>
      <c r="C81" s="13" t="s">
        <v>378</v>
      </c>
      <c r="D81" s="16" t="n">
        <f aca="false">D78*100</f>
        <v>101</v>
      </c>
    </row>
    <row r="83" customFormat="false" ht="15" hidden="false" customHeight="false" outlineLevel="0" collapsed="false">
      <c r="B83" s="18" t="s">
        <v>381</v>
      </c>
      <c r="C83" s="19"/>
      <c r="D83" s="19"/>
      <c r="E83" s="19"/>
      <c r="F83" s="19"/>
      <c r="G83" s="19"/>
      <c r="H83" s="19"/>
      <c r="I83" s="19"/>
    </row>
    <row r="84" customFormat="false" ht="15" hidden="false" customHeight="false" outlineLevel="0" collapsed="false">
      <c r="B84" s="9"/>
      <c r="C84" s="10" t="s">
        <v>34</v>
      </c>
      <c r="D84" s="11" t="s">
        <v>177</v>
      </c>
    </row>
    <row r="85" customFormat="false" ht="15" hidden="false" customHeight="false" outlineLevel="0" collapsed="false">
      <c r="B85" s="12" t="s">
        <v>382</v>
      </c>
      <c r="C85" s="13" t="s">
        <v>117</v>
      </c>
      <c r="D85" s="34" t="n">
        <f aca="false">'Exhibit 1'!I35</f>
        <v>161.626</v>
      </c>
    </row>
    <row r="86" customFormat="false" ht="15" hidden="false" customHeight="false" outlineLevel="0" collapsed="false">
      <c r="B86" s="12" t="s">
        <v>383</v>
      </c>
      <c r="C86" s="13" t="s">
        <v>117</v>
      </c>
      <c r="D86" s="16" t="n">
        <f aca="false">F24</f>
        <v>150</v>
      </c>
    </row>
    <row r="87" customFormat="false" ht="15" hidden="false" customHeight="false" outlineLevel="0" collapsed="false">
      <c r="B87" s="12" t="s">
        <v>384</v>
      </c>
      <c r="C87" s="13" t="s">
        <v>197</v>
      </c>
      <c r="D87" s="39" t="n">
        <f aca="false">D86/D85</f>
        <v>0.928068503829829</v>
      </c>
    </row>
    <row r="88" customFormat="false" ht="15" hidden="false" customHeight="false" outlineLevel="0" collapsed="false">
      <c r="B88" s="12" t="s">
        <v>385</v>
      </c>
      <c r="C88" s="13" t="s">
        <v>141</v>
      </c>
      <c r="D88" s="25" t="n">
        <f aca="false">1-(D86/D67)/D85</f>
        <v>0.628772598468068</v>
      </c>
    </row>
    <row r="89" customFormat="false" ht="15" hidden="false" customHeight="false" outlineLevel="0" collapsed="false">
      <c r="B89" s="31" t="s">
        <v>386</v>
      </c>
    </row>
    <row r="90" customFormat="false" ht="15" hidden="false" customHeight="false" outlineLevel="0" collapsed="false">
      <c r="B90" s="31" t="s">
        <v>387</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&amp;L&amp;8&amp;A&amp;C&amp;8IC Simulator · Practice use only ·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R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0"/>
    <col collapsed="false" customWidth="true" hidden="false" outlineLevel="0" max="18" min="4" style="0" width="8.5"/>
    <col collapsed="false" customWidth="true" hidden="false" outlineLevel="0" max="19" min="19" style="0" width="34"/>
  </cols>
  <sheetData>
    <row r="1" customFormat="false" ht="15" hidden="false" customHeight="false" outlineLevel="0" collapsed="false">
      <c r="B1" s="6" t="s">
        <v>388</v>
      </c>
    </row>
    <row r="2" customFormat="false" ht="15" hidden="false" customHeight="false" outlineLevel="0" collapsed="false">
      <c r="B2" s="2" t="s">
        <v>389</v>
      </c>
    </row>
    <row r="4" customFormat="false" ht="15" hidden="false" customHeight="false" outlineLevel="0" collapsed="false">
      <c r="B4" s="9"/>
      <c r="C4" s="10" t="s">
        <v>34</v>
      </c>
      <c r="D4" s="11" t="s">
        <v>390</v>
      </c>
      <c r="E4" s="11" t="s">
        <v>391</v>
      </c>
      <c r="F4" s="11" t="s">
        <v>392</v>
      </c>
      <c r="G4" s="11" t="s">
        <v>393</v>
      </c>
      <c r="H4" s="11" t="s">
        <v>394</v>
      </c>
      <c r="I4" s="11" t="s">
        <v>395</v>
      </c>
      <c r="J4" s="11" t="s">
        <v>396</v>
      </c>
      <c r="K4" s="11" t="s">
        <v>397</v>
      </c>
      <c r="L4" s="11" t="s">
        <v>398</v>
      </c>
      <c r="M4" s="11" t="s">
        <v>399</v>
      </c>
      <c r="N4" s="11" t="s">
        <v>400</v>
      </c>
      <c r="O4" s="11" t="s">
        <v>401</v>
      </c>
      <c r="P4" s="11" t="s">
        <v>402</v>
      </c>
      <c r="Q4" s="11" t="s">
        <v>403</v>
      </c>
      <c r="R4" s="11" t="s">
        <v>404</v>
      </c>
    </row>
    <row r="5" customFormat="false" ht="15" hidden="false" customHeight="false" outlineLevel="0" collapsed="false">
      <c r="B5" s="12" t="s">
        <v>405</v>
      </c>
      <c r="C5" s="13" t="s">
        <v>106</v>
      </c>
      <c r="D5" s="14" t="n">
        <v>44926</v>
      </c>
      <c r="E5" s="14" t="n">
        <v>45016</v>
      </c>
      <c r="F5" s="14" t="n">
        <v>45107</v>
      </c>
      <c r="G5" s="14" t="n">
        <v>45199</v>
      </c>
      <c r="H5" s="14" t="n">
        <v>45291</v>
      </c>
      <c r="I5" s="14" t="n">
        <v>45382</v>
      </c>
      <c r="J5" s="14" t="n">
        <v>45473</v>
      </c>
      <c r="K5" s="14" t="n">
        <v>45565</v>
      </c>
      <c r="L5" s="14" t="n">
        <v>45657</v>
      </c>
      <c r="M5" s="14" t="n">
        <v>45747</v>
      </c>
      <c r="N5" s="14" t="n">
        <v>45838</v>
      </c>
      <c r="O5" s="14" t="n">
        <v>45930</v>
      </c>
      <c r="P5" s="14" t="n">
        <v>46022</v>
      </c>
      <c r="Q5" s="14" t="n">
        <v>46112</v>
      </c>
      <c r="R5" s="14" t="n">
        <v>46203</v>
      </c>
    </row>
    <row r="6" customFormat="false" ht="15" hidden="false" customHeight="false" outlineLevel="0" collapsed="false">
      <c r="B6" s="12" t="s">
        <v>406</v>
      </c>
      <c r="C6" s="13" t="s">
        <v>108</v>
      </c>
      <c r="D6" s="15" t="n">
        <v>92</v>
      </c>
      <c r="E6" s="15" t="n">
        <v>90</v>
      </c>
      <c r="F6" s="15" t="n">
        <v>91</v>
      </c>
      <c r="G6" s="15" t="n">
        <v>92</v>
      </c>
      <c r="H6" s="15" t="n">
        <v>92</v>
      </c>
      <c r="I6" s="15" t="n">
        <v>91</v>
      </c>
      <c r="J6" s="15" t="n">
        <v>91</v>
      </c>
      <c r="K6" s="15" t="n">
        <v>92</v>
      </c>
      <c r="L6" s="15" t="n">
        <v>92</v>
      </c>
      <c r="M6" s="15" t="n">
        <v>90</v>
      </c>
      <c r="N6" s="15" t="n">
        <v>91</v>
      </c>
      <c r="O6" s="15" t="n">
        <v>92</v>
      </c>
      <c r="P6" s="15" t="n">
        <v>92</v>
      </c>
      <c r="Q6" s="15" t="n">
        <v>90</v>
      </c>
      <c r="R6" s="15" t="n">
        <v>91</v>
      </c>
    </row>
    <row r="7" customFormat="false" ht="15" hidden="false" customHeight="false" outlineLevel="0" collapsed="false">
      <c r="B7" s="12" t="s">
        <v>407</v>
      </c>
      <c r="C7" s="13" t="s">
        <v>110</v>
      </c>
      <c r="D7" s="16" t="n">
        <f aca="false">D6/7</f>
        <v>13.1428571428571</v>
      </c>
      <c r="E7" s="16" t="n">
        <f aca="false">E6/7</f>
        <v>12.8571428571429</v>
      </c>
      <c r="F7" s="16" t="n">
        <f aca="false">F6/7</f>
        <v>13</v>
      </c>
      <c r="G7" s="16" t="n">
        <f aca="false">G6/7</f>
        <v>13.1428571428571</v>
      </c>
      <c r="H7" s="16" t="n">
        <f aca="false">H6/7</f>
        <v>13.1428571428571</v>
      </c>
      <c r="I7" s="16" t="n">
        <f aca="false">I6/7</f>
        <v>13</v>
      </c>
      <c r="J7" s="16" t="n">
        <f aca="false">J6/7</f>
        <v>13</v>
      </c>
      <c r="K7" s="16" t="n">
        <f aca="false">K6/7</f>
        <v>13.1428571428571</v>
      </c>
      <c r="L7" s="16" t="n">
        <f aca="false">L6/7</f>
        <v>13.1428571428571</v>
      </c>
      <c r="M7" s="16" t="n">
        <f aca="false">M6/7</f>
        <v>12.8571428571429</v>
      </c>
      <c r="N7" s="16" t="n">
        <f aca="false">N6/7</f>
        <v>13</v>
      </c>
      <c r="O7" s="16" t="n">
        <f aca="false">O6/7</f>
        <v>13.1428571428571</v>
      </c>
      <c r="P7" s="16" t="n">
        <f aca="false">P6/7</f>
        <v>13.1428571428571</v>
      </c>
      <c r="Q7" s="16" t="n">
        <f aca="false">Q6/7</f>
        <v>12.8571428571429</v>
      </c>
      <c r="R7" s="16" t="n">
        <f aca="false">R6/7</f>
        <v>13</v>
      </c>
    </row>
    <row r="8" customFormat="false" ht="22.35" hidden="false" customHeight="false" outlineLevel="0" collapsed="false">
      <c r="B8" s="12" t="s">
        <v>111</v>
      </c>
      <c r="C8" s="13" t="s">
        <v>112</v>
      </c>
      <c r="D8" s="17" t="s">
        <v>113</v>
      </c>
      <c r="E8" s="17" t="s">
        <v>113</v>
      </c>
      <c r="F8" s="17" t="s">
        <v>113</v>
      </c>
      <c r="G8" s="17" t="s">
        <v>113</v>
      </c>
      <c r="H8" s="17" t="s">
        <v>113</v>
      </c>
      <c r="I8" s="17" t="s">
        <v>113</v>
      </c>
      <c r="J8" s="17" t="s">
        <v>113</v>
      </c>
      <c r="K8" s="17" t="s">
        <v>113</v>
      </c>
      <c r="L8" s="17" t="s">
        <v>113</v>
      </c>
      <c r="M8" s="17" t="s">
        <v>113</v>
      </c>
      <c r="N8" s="17" t="s">
        <v>113</v>
      </c>
      <c r="O8" s="17" t="s">
        <v>113</v>
      </c>
      <c r="P8" s="17" t="s">
        <v>113</v>
      </c>
      <c r="Q8" s="17" t="s">
        <v>113</v>
      </c>
      <c r="R8" s="17" t="s">
        <v>113</v>
      </c>
    </row>
    <row r="9" customFormat="false" ht="15" hidden="false" customHeight="false" outlineLevel="0" collapsed="false">
      <c r="B9" s="31" t="s">
        <v>408</v>
      </c>
    </row>
    <row r="10" customFormat="false" ht="15" hidden="false" customHeight="false" outlineLevel="0" collapsed="false">
      <c r="B10" s="18" t="s">
        <v>409</v>
      </c>
      <c r="C10" s="19"/>
      <c r="D10" s="19"/>
      <c r="E10" s="19"/>
      <c r="F10" s="19"/>
      <c r="G10" s="19"/>
      <c r="H10" s="19"/>
      <c r="I10" s="19"/>
      <c r="J10" s="19"/>
      <c r="K10" s="19"/>
      <c r="L10" s="19"/>
      <c r="M10" s="19"/>
      <c r="N10" s="19"/>
      <c r="O10" s="19"/>
      <c r="P10" s="19"/>
      <c r="Q10" s="19"/>
      <c r="R10" s="19"/>
    </row>
    <row r="11" customFormat="false" ht="15" hidden="false" customHeight="false" outlineLevel="0" collapsed="false">
      <c r="B11" s="12" t="s">
        <v>144</v>
      </c>
      <c r="C11" s="13" t="s">
        <v>117</v>
      </c>
      <c r="D11" s="20" t="n">
        <v>610.4</v>
      </c>
      <c r="E11" s="20" t="n">
        <v>408</v>
      </c>
      <c r="F11" s="20" t="n">
        <v>485.1</v>
      </c>
      <c r="G11" s="20" t="n">
        <v>482.7</v>
      </c>
      <c r="H11" s="20" t="n">
        <v>437.3</v>
      </c>
      <c r="I11" s="20" t="n">
        <v>338.2</v>
      </c>
      <c r="J11" s="20" t="n">
        <v>434.8</v>
      </c>
      <c r="K11" s="20" t="n">
        <v>480.2</v>
      </c>
      <c r="L11" s="20" t="n">
        <v>522.2</v>
      </c>
      <c r="M11" s="20" t="n">
        <v>469.4</v>
      </c>
      <c r="N11" s="20" t="n">
        <v>480.8</v>
      </c>
      <c r="O11" s="20" t="n">
        <v>511.8</v>
      </c>
      <c r="P11" s="20" t="n">
        <v>494.9</v>
      </c>
      <c r="Q11" s="20" t="n">
        <v>416.9</v>
      </c>
      <c r="R11" s="20" t="n">
        <v>487.7</v>
      </c>
    </row>
    <row r="12" customFormat="false" ht="15" hidden="false" customHeight="false" outlineLevel="0" collapsed="false">
      <c r="B12" s="12" t="s">
        <v>148</v>
      </c>
      <c r="C12" s="13" t="s">
        <v>141</v>
      </c>
      <c r="D12" s="26" t="n">
        <v>0.317</v>
      </c>
      <c r="E12" s="26" t="n">
        <v>0.314</v>
      </c>
      <c r="F12" s="26" t="n">
        <v>0.322</v>
      </c>
      <c r="H12" s="26" t="n">
        <v>0.327</v>
      </c>
      <c r="I12" s="26" t="n">
        <v>0.325</v>
      </c>
      <c r="J12" s="26" t="n">
        <v>0.339</v>
      </c>
      <c r="K12" s="26" t="n">
        <v>0.332</v>
      </c>
      <c r="L12" s="26" t="n">
        <v>0.342</v>
      </c>
      <c r="M12" s="26" t="n">
        <v>0.33</v>
      </c>
      <c r="N12" s="26" t="n">
        <v>0.328</v>
      </c>
      <c r="O12" s="26" t="n">
        <v>0.33</v>
      </c>
      <c r="P12" s="26" t="n">
        <v>0.333</v>
      </c>
      <c r="Q12" s="26" t="n">
        <v>0.321</v>
      </c>
      <c r="R12" s="26" t="n">
        <v>0.333</v>
      </c>
    </row>
    <row r="13" customFormat="false" ht="15" hidden="false" customHeight="false" outlineLevel="0" collapsed="false">
      <c r="B13" s="12" t="s">
        <v>410</v>
      </c>
      <c r="C13" s="13" t="s">
        <v>141</v>
      </c>
      <c r="D13" s="26" t="n">
        <v>0.056</v>
      </c>
      <c r="E13" s="26" t="n">
        <v>0.055</v>
      </c>
      <c r="F13" s="26" t="n">
        <v>0.053</v>
      </c>
      <c r="G13" s="26" t="n">
        <v>0.055</v>
      </c>
      <c r="H13" s="26" t="n">
        <v>0.059</v>
      </c>
      <c r="I13" s="26" t="n">
        <v>0.052</v>
      </c>
      <c r="J13" s="26" t="n">
        <v>0.05</v>
      </c>
      <c r="K13" s="26" t="n">
        <v>0.052</v>
      </c>
      <c r="L13" s="26" t="n">
        <v>0.048</v>
      </c>
      <c r="M13" s="26" t="n">
        <v>0.047</v>
      </c>
      <c r="N13" s="26" t="n">
        <v>0.044</v>
      </c>
      <c r="O13" s="26" t="n">
        <v>0.047</v>
      </c>
      <c r="P13" s="26" t="n">
        <v>0.049</v>
      </c>
      <c r="Q13" s="26" t="n">
        <v>0.045</v>
      </c>
      <c r="R13" s="26" t="n">
        <v>0.04</v>
      </c>
    </row>
    <row r="14" customFormat="false" ht="15" hidden="false" customHeight="false" outlineLevel="0" collapsed="false">
      <c r="B14" s="12" t="s">
        <v>47</v>
      </c>
      <c r="C14" s="13" t="s">
        <v>141</v>
      </c>
      <c r="D14" s="26" t="n">
        <v>0.128</v>
      </c>
      <c r="E14" s="26" t="n">
        <v>0.121</v>
      </c>
      <c r="F14" s="26" t="n">
        <v>0.125</v>
      </c>
      <c r="G14" s="26" t="n">
        <v>0.118</v>
      </c>
      <c r="H14" s="26" t="n">
        <v>0.123</v>
      </c>
      <c r="I14" s="26" t="n">
        <v>0.12</v>
      </c>
      <c r="J14" s="26" t="n">
        <v>0.123</v>
      </c>
      <c r="K14" s="26" t="n">
        <v>0.119</v>
      </c>
      <c r="L14" s="26" t="n">
        <v>0.117</v>
      </c>
      <c r="M14" s="26" t="n">
        <v>0.122</v>
      </c>
      <c r="N14" s="26" t="n">
        <v>0.119</v>
      </c>
      <c r="O14" s="26" t="n">
        <v>0.118</v>
      </c>
      <c r="P14" s="26" t="n">
        <v>0.123</v>
      </c>
      <c r="Q14" s="26" t="n">
        <v>0.127</v>
      </c>
      <c r="R14" s="26" t="n">
        <v>0.12</v>
      </c>
    </row>
    <row r="15" customFormat="false" ht="15" hidden="false" customHeight="false" outlineLevel="0" collapsed="false">
      <c r="B15" s="12" t="s">
        <v>411</v>
      </c>
      <c r="C15" s="13" t="s">
        <v>117</v>
      </c>
      <c r="D15" s="20" t="n">
        <v>3098.6</v>
      </c>
      <c r="E15" s="20" t="n">
        <v>3005</v>
      </c>
      <c r="F15" s="20" t="n">
        <v>2963.2</v>
      </c>
      <c r="G15" s="20" t="n">
        <v>2927.9</v>
      </c>
      <c r="H15" s="20" t="n">
        <v>2904.7</v>
      </c>
      <c r="I15" s="20" t="n">
        <v>2752.4</v>
      </c>
      <c r="J15" s="20" t="n">
        <v>2719</v>
      </c>
      <c r="K15" s="20" t="n">
        <v>2732.2</v>
      </c>
      <c r="L15" s="20" t="n">
        <v>2678.2</v>
      </c>
      <c r="M15" s="20" t="n">
        <v>2659.4</v>
      </c>
      <c r="N15" s="20" t="n">
        <v>2636.4</v>
      </c>
      <c r="O15" s="20" t="n">
        <v>2632.7</v>
      </c>
      <c r="P15" s="20" t="n">
        <v>2739</v>
      </c>
      <c r="Q15" s="20" t="n">
        <v>2640.6</v>
      </c>
      <c r="R15" s="20" t="n">
        <v>2613.4</v>
      </c>
    </row>
    <row r="16" customFormat="false" ht="15" hidden="false" customHeight="false" outlineLevel="0" collapsed="false">
      <c r="B16" s="12" t="s">
        <v>147</v>
      </c>
      <c r="C16" s="13" t="s">
        <v>117</v>
      </c>
      <c r="D16" s="20" t="n">
        <v>3058.3</v>
      </c>
      <c r="E16" s="20" t="n">
        <v>3069.9</v>
      </c>
      <c r="F16" s="20" t="n">
        <v>2993.6</v>
      </c>
      <c r="G16" s="20" t="n">
        <v>2967.7</v>
      </c>
      <c r="H16" s="20" t="n">
        <v>2940.5</v>
      </c>
      <c r="I16" s="20" t="n">
        <v>2851.7</v>
      </c>
      <c r="J16" s="20" t="n">
        <v>2745.7</v>
      </c>
      <c r="K16" s="20" t="n">
        <v>2755.5</v>
      </c>
      <c r="L16" s="20" t="n">
        <v>2714.4</v>
      </c>
      <c r="M16" s="20" t="n">
        <v>2705.2</v>
      </c>
      <c r="N16" s="20" t="n">
        <v>2666.8</v>
      </c>
      <c r="O16" s="20" t="n">
        <v>2669.5</v>
      </c>
      <c r="P16" s="20" t="n">
        <v>2765</v>
      </c>
      <c r="Q16" s="20" t="n">
        <v>2721.6</v>
      </c>
      <c r="R16" s="20" t="n">
        <v>2643</v>
      </c>
    </row>
    <row r="17" customFormat="false" ht="15" hidden="false" customHeight="false" outlineLevel="0" collapsed="false">
      <c r="B17" s="31" t="s">
        <v>412</v>
      </c>
    </row>
    <row r="18" customFormat="false" ht="15" hidden="false" customHeight="false" outlineLevel="0" collapsed="false">
      <c r="B18" s="12" t="s">
        <v>413</v>
      </c>
      <c r="C18" s="13" t="s">
        <v>141</v>
      </c>
      <c r="D18" s="25" t="n">
        <f aca="false">MAX(D14:R14)</f>
        <v>0.128</v>
      </c>
    </row>
    <row r="19" customFormat="false" ht="15" hidden="false" customHeight="false" outlineLevel="0" collapsed="false">
      <c r="B19" s="12" t="s">
        <v>414</v>
      </c>
      <c r="C19" s="13" t="s">
        <v>141</v>
      </c>
      <c r="D19" s="25" t="n">
        <f aca="false">MAX(D13:R13)</f>
        <v>0.059</v>
      </c>
    </row>
    <row r="21" customFormat="false" ht="15" hidden="false" customHeight="false" outlineLevel="0" collapsed="false">
      <c r="B21" s="18" t="s">
        <v>415</v>
      </c>
      <c r="C21" s="19"/>
      <c r="D21" s="19"/>
      <c r="E21" s="19"/>
      <c r="F21" s="19"/>
      <c r="G21" s="19"/>
      <c r="H21" s="19"/>
      <c r="I21" s="19"/>
      <c r="J21" s="19"/>
      <c r="K21" s="19"/>
      <c r="L21" s="19"/>
      <c r="M21" s="19"/>
      <c r="N21" s="19"/>
      <c r="O21" s="19"/>
      <c r="P21" s="19"/>
      <c r="Q21" s="19"/>
      <c r="R21" s="19"/>
    </row>
    <row r="22" customFormat="false" ht="15" hidden="false" customHeight="false" outlineLevel="0" collapsed="false">
      <c r="B22" s="9"/>
      <c r="C22" s="10" t="s">
        <v>34</v>
      </c>
      <c r="D22" s="11"/>
      <c r="E22" s="11"/>
      <c r="F22" s="11"/>
      <c r="G22" s="11"/>
      <c r="H22" s="11"/>
      <c r="I22" s="11"/>
      <c r="J22" s="11"/>
      <c r="K22" s="11" t="s">
        <v>397</v>
      </c>
      <c r="L22" s="11" t="s">
        <v>398</v>
      </c>
      <c r="M22" s="11" t="s">
        <v>399</v>
      </c>
      <c r="N22" s="11" t="s">
        <v>400</v>
      </c>
      <c r="O22" s="11" t="s">
        <v>401</v>
      </c>
      <c r="P22" s="11" t="s">
        <v>402</v>
      </c>
      <c r="Q22" s="11" t="s">
        <v>403</v>
      </c>
      <c r="R22" s="11" t="s">
        <v>404</v>
      </c>
    </row>
    <row r="23" customFormat="false" ht="15" hidden="false" customHeight="false" outlineLevel="0" collapsed="false">
      <c r="B23" s="12" t="s">
        <v>119</v>
      </c>
      <c r="C23" s="13" t="s">
        <v>117</v>
      </c>
      <c r="K23" s="20" t="n">
        <v>250</v>
      </c>
      <c r="L23" s="20" t="n">
        <v>250.9</v>
      </c>
      <c r="M23" s="20" t="n">
        <v>235.9</v>
      </c>
      <c r="N23" s="20" t="n">
        <v>234.3</v>
      </c>
      <c r="O23" s="20" t="n">
        <v>238.7</v>
      </c>
      <c r="P23" s="20" t="n">
        <v>247.7</v>
      </c>
      <c r="Q23" s="20" t="n">
        <v>228.8</v>
      </c>
      <c r="R23" s="20" t="n">
        <v>233.2</v>
      </c>
    </row>
    <row r="24" customFormat="false" ht="15" hidden="false" customHeight="false" outlineLevel="0" collapsed="false">
      <c r="B24" s="12" t="s">
        <v>120</v>
      </c>
      <c r="C24" s="13" t="s">
        <v>117</v>
      </c>
      <c r="K24" s="20" t="n">
        <v>55.7</v>
      </c>
      <c r="L24" s="20" t="n">
        <v>73.7</v>
      </c>
      <c r="M24" s="20" t="n">
        <v>57.4</v>
      </c>
      <c r="N24" s="20" t="n">
        <v>59.5</v>
      </c>
      <c r="O24" s="20" t="n">
        <v>56.6</v>
      </c>
      <c r="P24" s="20" t="n">
        <v>57.9</v>
      </c>
      <c r="Q24" s="20" t="n">
        <v>48</v>
      </c>
      <c r="R24" s="20" t="n">
        <v>41.9</v>
      </c>
    </row>
    <row r="25" customFormat="false" ht="15" hidden="false" customHeight="false" outlineLevel="0" collapsed="false">
      <c r="B25" s="12" t="s">
        <v>121</v>
      </c>
      <c r="C25" s="13" t="s">
        <v>117</v>
      </c>
      <c r="K25" s="20" t="n">
        <v>-131.6</v>
      </c>
      <c r="L25" s="20" t="n">
        <v>-83.9</v>
      </c>
      <c r="M25" s="20" t="n">
        <v>-72.7</v>
      </c>
      <c r="N25" s="20" t="n">
        <v>-70.3</v>
      </c>
      <c r="O25" s="20" t="n">
        <v>-77</v>
      </c>
      <c r="P25" s="20" t="n">
        <v>-99.4</v>
      </c>
      <c r="Q25" s="20" t="n">
        <v>-85.9</v>
      </c>
      <c r="R25" s="20" t="n">
        <v>-85.7</v>
      </c>
    </row>
    <row r="26" customFormat="false" ht="15" hidden="false" customHeight="false" outlineLevel="0" collapsed="false">
      <c r="B26" s="12" t="s">
        <v>128</v>
      </c>
      <c r="C26" s="13" t="s">
        <v>117</v>
      </c>
      <c r="K26" s="20" t="n">
        <v>102.1</v>
      </c>
      <c r="L26" s="20" t="n">
        <v>89.5</v>
      </c>
      <c r="M26" s="20" t="n">
        <v>92.7</v>
      </c>
      <c r="N26" s="20" t="n">
        <v>94.4</v>
      </c>
      <c r="O26" s="20" t="n">
        <v>90.8</v>
      </c>
      <c r="P26" s="20" t="n">
        <v>83.8</v>
      </c>
      <c r="Q26" s="20" t="n">
        <v>91.3</v>
      </c>
      <c r="R26" s="20" t="n">
        <v>90</v>
      </c>
    </row>
    <row r="27" customFormat="false" ht="15" hidden="false" customHeight="false" outlineLevel="0" collapsed="false">
      <c r="B27" s="12" t="s">
        <v>131</v>
      </c>
      <c r="C27" s="13" t="s">
        <v>117</v>
      </c>
      <c r="K27" s="20" t="n">
        <v>-30</v>
      </c>
      <c r="L27" s="20" t="n">
        <v>8.7</v>
      </c>
      <c r="M27" s="20" t="n">
        <v>9.8</v>
      </c>
      <c r="N27" s="20" t="n">
        <v>6.9</v>
      </c>
      <c r="O27" s="20" t="n">
        <v>5.2</v>
      </c>
      <c r="P27" s="20" t="n">
        <v>3.4</v>
      </c>
      <c r="Q27" s="20" t="n">
        <v>2.3</v>
      </c>
      <c r="R27" s="20" t="n">
        <v>8.5</v>
      </c>
    </row>
    <row r="28" customFormat="false" ht="15" hidden="false" customHeight="false" outlineLevel="0" collapsed="false">
      <c r="B28" s="12" t="s">
        <v>416</v>
      </c>
      <c r="C28" s="13" t="s">
        <v>117</v>
      </c>
      <c r="K28" s="20" t="n">
        <v>31.4</v>
      </c>
      <c r="L28" s="20" t="n">
        <v>41</v>
      </c>
      <c r="M28" s="20" t="n">
        <v>33.5</v>
      </c>
      <c r="N28" s="20" t="n">
        <v>31.2</v>
      </c>
      <c r="O28" s="20" t="n">
        <v>41.2</v>
      </c>
      <c r="P28" s="20" t="n">
        <v>42.5</v>
      </c>
      <c r="Q28" s="20" t="n">
        <v>29.4</v>
      </c>
      <c r="R28" s="20" t="n">
        <v>48.6</v>
      </c>
    </row>
    <row r="29" customFormat="false" ht="15" hidden="false" customHeight="false" outlineLevel="0" collapsed="false">
      <c r="B29" s="12" t="s">
        <v>417</v>
      </c>
      <c r="C29" s="13" t="s">
        <v>117</v>
      </c>
      <c r="K29" s="20" t="n">
        <v>82.3</v>
      </c>
      <c r="L29" s="20" t="n">
        <v>79.9</v>
      </c>
      <c r="M29" s="20" t="n">
        <v>81.3</v>
      </c>
      <c r="N29" s="20" t="n">
        <v>79</v>
      </c>
      <c r="O29" s="20" t="n">
        <v>79.6</v>
      </c>
      <c r="P29" s="20" t="n">
        <v>85.7</v>
      </c>
      <c r="Q29" s="20" t="n">
        <v>84.9</v>
      </c>
      <c r="R29" s="20" t="n">
        <v>79</v>
      </c>
    </row>
    <row r="30" customFormat="false" ht="15" hidden="false" customHeight="false" outlineLevel="0" collapsed="false">
      <c r="B30" s="12" t="s">
        <v>150</v>
      </c>
      <c r="C30" s="13" t="s">
        <v>141</v>
      </c>
      <c r="K30" s="26" t="n">
        <v>0.078</v>
      </c>
      <c r="L30" s="26" t="n">
        <v>0.104</v>
      </c>
      <c r="M30" s="26" t="n">
        <v>0.082</v>
      </c>
      <c r="N30" s="26" t="n">
        <v>0.086</v>
      </c>
      <c r="O30" s="26" t="n">
        <v>0.081</v>
      </c>
      <c r="P30" s="26" t="n">
        <v>0.079</v>
      </c>
      <c r="Q30" s="26" t="n">
        <v>0.07</v>
      </c>
      <c r="R30" s="26" t="n">
        <v>0.063</v>
      </c>
    </row>
    <row r="31" customFormat="false" ht="15" hidden="false" customHeight="false" outlineLevel="0" collapsed="false">
      <c r="B31" s="12" t="s">
        <v>418</v>
      </c>
      <c r="C31" s="13" t="s">
        <v>117</v>
      </c>
      <c r="K31" s="16" t="n">
        <f aca="false">K23-K24+K25</f>
        <v>62.7</v>
      </c>
      <c r="L31" s="16" t="n">
        <f aca="false">L23-L24+L25</f>
        <v>93.3</v>
      </c>
      <c r="M31" s="16" t="n">
        <f aca="false">M23-M24+M25</f>
        <v>105.8</v>
      </c>
      <c r="N31" s="16" t="n">
        <f aca="false">N23-N24+N25</f>
        <v>104.5</v>
      </c>
      <c r="O31" s="16" t="n">
        <f aca="false">O23-O24+O25</f>
        <v>105.1</v>
      </c>
      <c r="P31" s="16" t="n">
        <f aca="false">P23-P24+P25</f>
        <v>90.4</v>
      </c>
      <c r="Q31" s="16" t="n">
        <f aca="false">Q23-Q24+Q25</f>
        <v>94.9</v>
      </c>
      <c r="R31" s="16" t="n">
        <f aca="false">R23-R24+R25</f>
        <v>105.6</v>
      </c>
    </row>
    <row r="33" customFormat="false" ht="15" hidden="false" customHeight="false" outlineLevel="0" collapsed="false">
      <c r="B33" s="18" t="s">
        <v>419</v>
      </c>
      <c r="C33" s="19"/>
      <c r="D33" s="19"/>
      <c r="E33" s="19"/>
      <c r="F33" s="19"/>
      <c r="G33" s="19"/>
      <c r="H33" s="19"/>
      <c r="I33" s="19"/>
      <c r="J33" s="19"/>
      <c r="K33" s="19"/>
      <c r="L33" s="19"/>
      <c r="M33" s="19"/>
      <c r="N33" s="19"/>
      <c r="O33" s="19"/>
      <c r="P33" s="19"/>
      <c r="Q33" s="19"/>
      <c r="R33" s="19"/>
    </row>
    <row r="34" customFormat="false" ht="22.35" hidden="false" customHeight="false" outlineLevel="0" collapsed="false">
      <c r="B34" s="9"/>
      <c r="C34" s="10" t="s">
        <v>34</v>
      </c>
      <c r="D34" s="11" t="s">
        <v>420</v>
      </c>
      <c r="E34" s="11" t="s">
        <v>421</v>
      </c>
      <c r="F34" s="11" t="s">
        <v>249</v>
      </c>
    </row>
    <row r="35" customFormat="false" ht="15" hidden="false" customHeight="false" outlineLevel="0" collapsed="false">
      <c r="B35" s="12" t="s">
        <v>422</v>
      </c>
      <c r="C35" s="13" t="s">
        <v>117</v>
      </c>
      <c r="D35" s="16" t="n">
        <f aca="false">E11+F11+G11+H11</f>
        <v>1813.1</v>
      </c>
      <c r="E35" s="20" t="n">
        <v>1813.058</v>
      </c>
      <c r="F35" s="40" t="n">
        <f aca="false">D35-E35</f>
        <v>0.0419999999999163</v>
      </c>
    </row>
    <row r="36" customFormat="false" ht="15" hidden="false" customHeight="false" outlineLevel="0" collapsed="false">
      <c r="B36" s="12" t="s">
        <v>423</v>
      </c>
      <c r="C36" s="13" t="s">
        <v>117</v>
      </c>
      <c r="D36" s="16" t="n">
        <f aca="false">I11+J11+K11+L11</f>
        <v>1775.4</v>
      </c>
      <c r="E36" s="20" t="n">
        <v>1775.304</v>
      </c>
      <c r="F36" s="40" t="n">
        <f aca="false">D36-E36</f>
        <v>0.0960000000000036</v>
      </c>
    </row>
    <row r="37" customFormat="false" ht="15" hidden="false" customHeight="false" outlineLevel="0" collapsed="false">
      <c r="B37" s="12" t="s">
        <v>424</v>
      </c>
      <c r="C37" s="13" t="s">
        <v>117</v>
      </c>
      <c r="D37" s="16" t="n">
        <f aca="false">M11+N11+O11+P11</f>
        <v>1956.9</v>
      </c>
      <c r="E37" s="20" t="n">
        <v>1956.781</v>
      </c>
      <c r="F37" s="40" t="n">
        <f aca="false">D37-E37</f>
        <v>0.119000000000142</v>
      </c>
    </row>
    <row r="38" customFormat="false" ht="15" hidden="false" customHeight="false" outlineLevel="0" collapsed="false">
      <c r="B38" s="12" t="s">
        <v>425</v>
      </c>
      <c r="C38" s="13" t="s">
        <v>117</v>
      </c>
      <c r="D38" s="16" t="n">
        <f aca="false">M23+N23+O23+P23</f>
        <v>956.6</v>
      </c>
      <c r="E38" s="20" t="n">
        <v>956.685</v>
      </c>
      <c r="F38" s="40" t="n">
        <f aca="false">D38-E38</f>
        <v>-0.084999999999809</v>
      </c>
    </row>
    <row r="39" customFormat="false" ht="15" hidden="false" customHeight="false" outlineLevel="0" collapsed="false">
      <c r="B39" s="12" t="s">
        <v>426</v>
      </c>
      <c r="C39" s="13" t="s">
        <v>117</v>
      </c>
      <c r="D39" s="16" t="n">
        <f aca="false">M27+N27+O27+P27</f>
        <v>25.3</v>
      </c>
      <c r="E39" s="20" t="n">
        <v>25.246</v>
      </c>
      <c r="F39" s="40" t="n">
        <f aca="false">D39-E39</f>
        <v>0.054000000000002</v>
      </c>
    </row>
    <row r="40" customFormat="false" ht="15" hidden="false" customHeight="false" outlineLevel="0" collapsed="false">
      <c r="B40" s="12" t="s">
        <v>427</v>
      </c>
      <c r="C40" s="13" t="s">
        <v>117</v>
      </c>
      <c r="D40" s="16" t="n">
        <f aca="false">M28+N28+O28+P28</f>
        <v>148.4</v>
      </c>
      <c r="E40" s="20" t="n">
        <v>148.425</v>
      </c>
      <c r="F40" s="40" t="n">
        <f aca="false">D40-E40</f>
        <v>-0.0250000000000057</v>
      </c>
    </row>
    <row r="41" customFormat="false" ht="15" hidden="false" customHeight="false" outlineLevel="0" collapsed="false">
      <c r="B41" s="12" t="s">
        <v>428</v>
      </c>
      <c r="C41" s="13" t="s">
        <v>117</v>
      </c>
      <c r="D41" s="16" t="n">
        <f aca="false">M29+N29+O29+P29</f>
        <v>325.6</v>
      </c>
      <c r="E41" s="20" t="n">
        <v>325.547</v>
      </c>
      <c r="F41" s="40" t="n">
        <f aca="false">D41-E41</f>
        <v>0.0529999999999973</v>
      </c>
    </row>
    <row r="42" customFormat="false" ht="15" hidden="false" customHeight="false" outlineLevel="0" collapsed="false">
      <c r="B42" s="12" t="s">
        <v>429</v>
      </c>
      <c r="C42" s="13" t="s">
        <v>117</v>
      </c>
      <c r="D42" s="16" t="n">
        <f aca="false">Q23+R23</f>
        <v>462</v>
      </c>
      <c r="E42" s="20" t="n">
        <v>461.992</v>
      </c>
      <c r="F42" s="40" t="n">
        <f aca="false">D42-E42</f>
        <v>0.00799999999998136</v>
      </c>
    </row>
    <row r="43" customFormat="false" ht="15" hidden="false" customHeight="false" outlineLevel="0" collapsed="false">
      <c r="B43" s="12" t="s">
        <v>430</v>
      </c>
      <c r="C43" s="13" t="s">
        <v>117</v>
      </c>
      <c r="D43" s="16" t="n">
        <f aca="false">Q28+R28</f>
        <v>78</v>
      </c>
      <c r="E43" s="20" t="n">
        <v>77.924</v>
      </c>
      <c r="F43" s="40" t="n">
        <f aca="false">D43-E43</f>
        <v>0.0759999999999934</v>
      </c>
    </row>
    <row r="44" customFormat="false" ht="15" hidden="false" customHeight="false" outlineLevel="0" collapsed="false">
      <c r="B44" s="12" t="s">
        <v>431</v>
      </c>
      <c r="C44" s="13" t="s">
        <v>117</v>
      </c>
      <c r="D44" s="16" t="n">
        <f aca="false">Q29+R29</f>
        <v>163.9</v>
      </c>
      <c r="E44" s="20" t="n">
        <v>163.94</v>
      </c>
      <c r="F44" s="40" t="n">
        <f aca="false">D44-E44</f>
        <v>-0.039999999999992</v>
      </c>
    </row>
    <row r="45" customFormat="false" ht="15" hidden="false" customHeight="false" outlineLevel="0" collapsed="false">
      <c r="B45" s="12" t="s">
        <v>432</v>
      </c>
      <c r="C45" s="13" t="s">
        <v>117</v>
      </c>
      <c r="D45" s="16" t="n">
        <f aca="false">M28+N28</f>
        <v>64.7</v>
      </c>
      <c r="E45" s="20" t="n">
        <v>64.723</v>
      </c>
      <c r="F45" s="40" t="n">
        <f aca="false">D45-E45</f>
        <v>-0.0229999999999961</v>
      </c>
    </row>
    <row r="46" customFormat="false" ht="15" hidden="false" customHeight="false" outlineLevel="0" collapsed="false">
      <c r="B46" s="31" t="s">
        <v>433</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&amp;L&amp;8&amp;A&amp;C&amp;8IC Simulator · Practice use only · 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O1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0"/>
    <col collapsed="false" customWidth="true" hidden="false" outlineLevel="0" max="13" min="4" style="0" width="9"/>
    <col collapsed="false" customWidth="true" hidden="false" outlineLevel="0" max="14" min="14" style="0" width="30"/>
  </cols>
  <sheetData>
    <row r="1" customFormat="false" ht="15" hidden="false" customHeight="false" outlineLevel="0" collapsed="false">
      <c r="B1" s="6" t="s">
        <v>434</v>
      </c>
    </row>
    <row r="2" customFormat="false" ht="15" hidden="false" customHeight="false" outlineLevel="0" collapsed="false">
      <c r="B2" s="2" t="s">
        <v>435</v>
      </c>
    </row>
    <row r="4" customFormat="false" ht="15" hidden="false" customHeight="false" outlineLevel="0" collapsed="false">
      <c r="B4" s="9"/>
      <c r="C4" s="10" t="s">
        <v>34</v>
      </c>
      <c r="D4" s="11" t="s">
        <v>436</v>
      </c>
      <c r="E4" s="11" t="s">
        <v>437</v>
      </c>
      <c r="F4" s="11" t="s">
        <v>438</v>
      </c>
      <c r="G4" s="11" t="s">
        <v>439</v>
      </c>
      <c r="H4" s="11" t="s">
        <v>440</v>
      </c>
      <c r="I4" s="11" t="s">
        <v>441</v>
      </c>
      <c r="J4" s="11" t="s">
        <v>442</v>
      </c>
      <c r="K4" s="11" t="s">
        <v>443</v>
      </c>
      <c r="L4" s="11" t="s">
        <v>444</v>
      </c>
      <c r="M4" s="11" t="s">
        <v>445</v>
      </c>
    </row>
    <row r="5" customFormat="false" ht="15" hidden="false" customHeight="false" outlineLevel="0" collapsed="false">
      <c r="B5" s="18" t="s">
        <v>446</v>
      </c>
      <c r="C5" s="19"/>
      <c r="D5" s="19"/>
      <c r="E5" s="19"/>
      <c r="F5" s="19"/>
      <c r="G5" s="19"/>
      <c r="H5" s="19"/>
      <c r="I5" s="19"/>
      <c r="J5" s="19"/>
      <c r="K5" s="19"/>
      <c r="L5" s="19"/>
      <c r="M5" s="19"/>
    </row>
    <row r="6" customFormat="false" ht="15" hidden="false" customHeight="false" outlineLevel="0" collapsed="false">
      <c r="B6" s="12" t="s">
        <v>447</v>
      </c>
      <c r="C6" s="13" t="s">
        <v>448</v>
      </c>
      <c r="D6" s="41" t="n">
        <v>24.2</v>
      </c>
      <c r="E6" s="41" t="n">
        <v>26.3</v>
      </c>
      <c r="F6" s="41" t="n">
        <v>29</v>
      </c>
      <c r="G6" s="41" t="n">
        <v>30</v>
      </c>
      <c r="H6" s="41" t="n">
        <v>32</v>
      </c>
      <c r="I6" s="41" t="n">
        <v>33.3</v>
      </c>
      <c r="J6" s="41" t="n">
        <v>37.8</v>
      </c>
      <c r="K6" s="41" t="n">
        <v>39.2</v>
      </c>
      <c r="L6" s="41" t="n">
        <v>35.6</v>
      </c>
      <c r="M6" s="41" t="n">
        <v>33.7</v>
      </c>
    </row>
    <row r="7" customFormat="false" ht="15" hidden="false" customHeight="false" outlineLevel="0" collapsed="false">
      <c r="B7" s="12" t="s">
        <v>449</v>
      </c>
      <c r="C7" s="13" t="s">
        <v>141</v>
      </c>
      <c r="D7" s="26" t="n">
        <v>0.08</v>
      </c>
      <c r="E7" s="26" t="n">
        <v>0.082</v>
      </c>
      <c r="F7" s="26" t="n">
        <v>0.098</v>
      </c>
      <c r="G7" s="26" t="n">
        <v>0.108</v>
      </c>
      <c r="H7" s="26" t="n">
        <v>0.09</v>
      </c>
      <c r="I7" s="26" t="n">
        <v>0.184</v>
      </c>
      <c r="J7" s="26" t="n">
        <v>0.224</v>
      </c>
      <c r="K7" s="26" t="n">
        <v>0.157</v>
      </c>
      <c r="L7" s="26" t="n">
        <v>0.098</v>
      </c>
      <c r="M7" s="26" t="n">
        <v>0.021</v>
      </c>
    </row>
    <row r="8" customFormat="false" ht="15" hidden="false" customHeight="false" outlineLevel="0" collapsed="false">
      <c r="B8" s="12" t="s">
        <v>450</v>
      </c>
      <c r="C8" s="13" t="s">
        <v>141</v>
      </c>
      <c r="D8" s="26" t="n">
        <v>0.08</v>
      </c>
      <c r="E8" s="26" t="n">
        <v>0.082</v>
      </c>
      <c r="F8" s="26" t="n">
        <v>0.098</v>
      </c>
      <c r="G8" s="26" t="n">
        <v>0.108</v>
      </c>
      <c r="H8" s="26" t="n">
        <v>0.09</v>
      </c>
      <c r="I8" s="26" t="n">
        <v>0.184</v>
      </c>
      <c r="J8" s="26" t="n">
        <v>0.219</v>
      </c>
      <c r="K8" s="26" t="n">
        <v>0.138</v>
      </c>
      <c r="L8" s="26" t="n">
        <v>0.061</v>
      </c>
    </row>
    <row r="9" customFormat="false" ht="15" hidden="false" customHeight="false" outlineLevel="0" collapsed="false">
      <c r="B9" s="12" t="s">
        <v>451</v>
      </c>
      <c r="C9" s="13" t="s">
        <v>141</v>
      </c>
      <c r="D9" s="26" t="n">
        <v>0</v>
      </c>
      <c r="E9" s="26" t="n">
        <v>0</v>
      </c>
      <c r="F9" s="26" t="n">
        <v>0</v>
      </c>
      <c r="G9" s="26" t="n">
        <v>0</v>
      </c>
      <c r="H9" s="26" t="n">
        <v>0.001</v>
      </c>
      <c r="I9" s="26" t="n">
        <v>0.006</v>
      </c>
      <c r="J9" s="26" t="n">
        <v>0.031</v>
      </c>
      <c r="K9" s="26" t="n">
        <v>0.156</v>
      </c>
      <c r="L9" s="26" t="n">
        <v>0.361</v>
      </c>
      <c r="M9" s="26" t="n">
        <v>0.78</v>
      </c>
    </row>
    <row r="10" customFormat="false" ht="15" hidden="false" customHeight="false" outlineLevel="0" collapsed="false">
      <c r="B10" s="12" t="s">
        <v>452</v>
      </c>
      <c r="C10" s="13" t="s">
        <v>453</v>
      </c>
      <c r="D10" s="15" t="n">
        <v>1</v>
      </c>
      <c r="E10" s="15" t="n">
        <v>1</v>
      </c>
      <c r="F10" s="15" t="n">
        <v>1</v>
      </c>
      <c r="G10" s="15" t="n">
        <v>1</v>
      </c>
      <c r="H10" s="15" t="n">
        <v>1</v>
      </c>
      <c r="I10" s="15" t="n">
        <v>1</v>
      </c>
      <c r="J10" s="15" t="n">
        <v>0</v>
      </c>
      <c r="K10" s="15" t="n">
        <v>0</v>
      </c>
      <c r="L10" s="15" t="n">
        <v>0</v>
      </c>
      <c r="M10" s="15" t="n">
        <v>0</v>
      </c>
    </row>
    <row r="11" customFormat="false" ht="15" hidden="false" customHeight="false" outlineLevel="0" collapsed="false">
      <c r="B11" s="12" t="s">
        <v>454</v>
      </c>
      <c r="C11" s="13" t="s">
        <v>141</v>
      </c>
      <c r="D11" s="25" t="n">
        <f aca="false">MAX(D7:M7)</f>
        <v>0.224</v>
      </c>
    </row>
    <row r="12" customFormat="false" ht="15" hidden="false" customHeight="false" outlineLevel="0" collapsed="false">
      <c r="B12" s="31" t="s">
        <v>455</v>
      </c>
    </row>
    <row r="14" customFormat="false" ht="15" hidden="false" customHeight="false" outlineLevel="0" collapsed="false">
      <c r="B14" s="18" t="s">
        <v>456</v>
      </c>
      <c r="C14" s="19"/>
      <c r="D14" s="19"/>
      <c r="E14" s="19"/>
      <c r="F14" s="19"/>
      <c r="G14" s="19"/>
      <c r="H14" s="19"/>
      <c r="I14" s="19"/>
      <c r="J14" s="19"/>
      <c r="K14" s="19"/>
      <c r="L14" s="19"/>
      <c r="M14" s="19"/>
    </row>
    <row r="15" customFormat="false" ht="22.35" hidden="false" customHeight="false" outlineLevel="0" collapsed="false">
      <c r="B15" s="9"/>
      <c r="C15" s="10" t="s">
        <v>34</v>
      </c>
      <c r="D15" s="11" t="s">
        <v>457</v>
      </c>
      <c r="E15" s="11" t="s">
        <v>458</v>
      </c>
      <c r="F15" s="11" t="s">
        <v>459</v>
      </c>
      <c r="G15" s="11" t="s">
        <v>460</v>
      </c>
      <c r="H15" s="11" t="s">
        <v>461</v>
      </c>
    </row>
    <row r="16" customFormat="false" ht="15" hidden="false" customHeight="false" outlineLevel="0" collapsed="false">
      <c r="B16" s="12" t="s">
        <v>462</v>
      </c>
      <c r="C16" s="13" t="s">
        <v>117</v>
      </c>
      <c r="D16" s="20" t="n">
        <v>190</v>
      </c>
      <c r="E16" s="35" t="n">
        <f aca="false">D16/D22</f>
        <v>0.38</v>
      </c>
      <c r="F16" s="26" t="n">
        <v>0.38</v>
      </c>
      <c r="G16" s="32" t="n">
        <v>0.0432</v>
      </c>
      <c r="H16" s="28" t="s">
        <v>463</v>
      </c>
    </row>
    <row r="17" customFormat="false" ht="15" hidden="false" customHeight="false" outlineLevel="0" collapsed="false">
      <c r="B17" s="12" t="s">
        <v>464</v>
      </c>
      <c r="C17" s="13" t="s">
        <v>117</v>
      </c>
      <c r="D17" s="20" t="n">
        <v>115</v>
      </c>
      <c r="E17" s="35" t="n">
        <f aca="false">D17/D22</f>
        <v>0.23</v>
      </c>
      <c r="F17" s="26" t="n">
        <v>0.23</v>
      </c>
      <c r="G17" s="32" t="n">
        <v>0.0506</v>
      </c>
      <c r="H17" s="28" t="s">
        <v>465</v>
      </c>
    </row>
    <row r="18" customFormat="false" ht="15" hidden="false" customHeight="false" outlineLevel="0" collapsed="false">
      <c r="B18" s="12" t="s">
        <v>466</v>
      </c>
      <c r="C18" s="13" t="s">
        <v>117</v>
      </c>
      <c r="D18" s="20" t="n">
        <v>79</v>
      </c>
      <c r="E18" s="35" t="n">
        <f aca="false">D18/D22</f>
        <v>0.158</v>
      </c>
      <c r="F18" s="26" t="n">
        <v>0.158</v>
      </c>
      <c r="G18" s="32" t="n">
        <v>0.0545</v>
      </c>
      <c r="H18" s="28" t="s">
        <v>467</v>
      </c>
    </row>
    <row r="19" customFormat="false" ht="15" hidden="false" customHeight="false" outlineLevel="0" collapsed="false">
      <c r="B19" s="12" t="s">
        <v>468</v>
      </c>
      <c r="C19" s="13" t="s">
        <v>117</v>
      </c>
      <c r="D19" s="20" t="n">
        <v>75</v>
      </c>
      <c r="E19" s="35" t="n">
        <f aca="false">D19/D22</f>
        <v>0.15</v>
      </c>
      <c r="F19" s="26" t="n">
        <v>0.15</v>
      </c>
      <c r="G19" s="32" t="n">
        <v>0.0628</v>
      </c>
      <c r="H19" s="28" t="s">
        <v>469</v>
      </c>
    </row>
    <row r="20" customFormat="false" ht="15" hidden="false" customHeight="false" outlineLevel="0" collapsed="false">
      <c r="B20" s="12" t="s">
        <v>470</v>
      </c>
      <c r="C20" s="13" t="s">
        <v>117</v>
      </c>
      <c r="D20" s="20" t="n">
        <v>25.99</v>
      </c>
      <c r="E20" s="35" t="n">
        <f aca="false">D20/D22</f>
        <v>0.05198</v>
      </c>
      <c r="F20" s="26" t="n">
        <v>0.052</v>
      </c>
      <c r="G20" s="32" t="n">
        <v>0.0938</v>
      </c>
      <c r="H20" s="28" t="s">
        <v>471</v>
      </c>
    </row>
    <row r="21" customFormat="false" ht="15" hidden="false" customHeight="false" outlineLevel="0" collapsed="false">
      <c r="B21" s="22" t="s">
        <v>472</v>
      </c>
      <c r="C21" s="13" t="s">
        <v>117</v>
      </c>
      <c r="D21" s="23" t="n">
        <f aca="false">SUM(D16:D20)</f>
        <v>484.99</v>
      </c>
      <c r="E21" s="35" t="n">
        <f aca="false">D21/D22</f>
        <v>0.96998</v>
      </c>
      <c r="G21" s="42" t="n">
        <f aca="false">SUMPRODUCT(D16:D20,G16:G20)/D21</f>
        <v>0.0525379121218994</v>
      </c>
    </row>
    <row r="22" customFormat="false" ht="15" hidden="false" customHeight="false" outlineLevel="0" collapsed="false">
      <c r="B22" s="12" t="s">
        <v>473</v>
      </c>
      <c r="C22" s="13" t="s">
        <v>117</v>
      </c>
      <c r="D22" s="16" t="n">
        <f aca="false">D16/F16</f>
        <v>500</v>
      </c>
    </row>
    <row r="23" customFormat="false" ht="15" hidden="false" customHeight="false" outlineLevel="0" collapsed="false">
      <c r="B23" s="12" t="s">
        <v>474</v>
      </c>
      <c r="C23" s="13" t="s">
        <v>117</v>
      </c>
      <c r="D23" s="20" t="n">
        <v>484.99</v>
      </c>
    </row>
    <row r="24" customFormat="false" ht="15" hidden="false" customHeight="false" outlineLevel="0" collapsed="false">
      <c r="B24" s="12" t="s">
        <v>249</v>
      </c>
      <c r="C24" s="13" t="s">
        <v>117</v>
      </c>
      <c r="D24" s="27" t="n">
        <f aca="false">D21-D23</f>
        <v>0</v>
      </c>
    </row>
    <row r="25" customFormat="false" ht="15" hidden="false" customHeight="false" outlineLevel="0" collapsed="false">
      <c r="B25" s="12" t="s">
        <v>475</v>
      </c>
      <c r="C25" s="13" t="s">
        <v>141</v>
      </c>
      <c r="D25" s="32" t="n">
        <v>0.0525</v>
      </c>
    </row>
    <row r="26" customFormat="false" ht="15" hidden="false" customHeight="false" outlineLevel="0" collapsed="false">
      <c r="B26" s="12" t="s">
        <v>476</v>
      </c>
      <c r="C26" s="13" t="s">
        <v>141</v>
      </c>
      <c r="D26" s="43" t="n">
        <f aca="false">G21-D25</f>
        <v>3.79121218994222E-005</v>
      </c>
    </row>
    <row r="27" customFormat="false" ht="15" hidden="false" customHeight="false" outlineLevel="0" collapsed="false">
      <c r="B27" s="12" t="s">
        <v>477</v>
      </c>
      <c r="C27" s="13" t="s">
        <v>141</v>
      </c>
      <c r="D27" s="32" t="n">
        <v>0.0532</v>
      </c>
    </row>
    <row r="29" customFormat="false" ht="15" hidden="false" customHeight="false" outlineLevel="0" collapsed="false">
      <c r="B29" s="18" t="s">
        <v>478</v>
      </c>
      <c r="C29" s="19"/>
      <c r="D29" s="19"/>
      <c r="E29" s="19"/>
      <c r="F29" s="19"/>
      <c r="G29" s="19"/>
      <c r="H29" s="19"/>
      <c r="I29" s="19"/>
      <c r="J29" s="19"/>
      <c r="K29" s="19"/>
      <c r="L29" s="19"/>
      <c r="M29" s="19"/>
    </row>
    <row r="30" customFormat="false" ht="15" hidden="false" customHeight="false" outlineLevel="0" collapsed="false">
      <c r="B30" s="9"/>
      <c r="C30" s="10" t="s">
        <v>34</v>
      </c>
      <c r="D30" s="11" t="s">
        <v>177</v>
      </c>
    </row>
    <row r="31" customFormat="false" ht="15" hidden="false" customHeight="false" outlineLevel="0" collapsed="false">
      <c r="B31" s="12" t="s">
        <v>479</v>
      </c>
      <c r="C31" s="13" t="s">
        <v>141</v>
      </c>
      <c r="D31" s="32" t="n">
        <v>0.97</v>
      </c>
    </row>
    <row r="32" customFormat="false" ht="15" hidden="false" customHeight="false" outlineLevel="0" collapsed="false">
      <c r="B32" s="12" t="s">
        <v>480</v>
      </c>
      <c r="C32" s="13" t="s">
        <v>117</v>
      </c>
      <c r="D32" s="27" t="n">
        <f aca="false">D21/D31-D21</f>
        <v>14.9996907216495</v>
      </c>
    </row>
    <row r="33" customFormat="false" ht="15" hidden="false" customHeight="false" outlineLevel="0" collapsed="false">
      <c r="B33" s="12" t="s">
        <v>481</v>
      </c>
      <c r="C33" s="13" t="s">
        <v>117</v>
      </c>
      <c r="D33" s="29" t="n">
        <v>15.01</v>
      </c>
    </row>
    <row r="34" customFormat="false" ht="15" hidden="false" customHeight="false" outlineLevel="0" collapsed="false">
      <c r="B34" s="12" t="s">
        <v>482</v>
      </c>
      <c r="C34" s="13" t="s">
        <v>117</v>
      </c>
      <c r="D34" s="27" t="n">
        <f aca="false">D32-D33</f>
        <v>-0.0103092783505279</v>
      </c>
    </row>
    <row r="35" customFormat="false" ht="15" hidden="false" customHeight="false" outlineLevel="0" collapsed="false">
      <c r="B35" s="12" t="s">
        <v>483</v>
      </c>
      <c r="C35" s="13" t="s">
        <v>141</v>
      </c>
      <c r="D35" s="32" t="n">
        <v>0.005</v>
      </c>
    </row>
    <row r="36" customFormat="false" ht="15" hidden="false" customHeight="false" outlineLevel="0" collapsed="false">
      <c r="B36" s="12" t="s">
        <v>484</v>
      </c>
      <c r="C36" s="13" t="s">
        <v>117</v>
      </c>
      <c r="D36" s="27" t="n">
        <f aca="false">D21*D35</f>
        <v>2.42495</v>
      </c>
    </row>
    <row r="37" customFormat="false" ht="15" hidden="false" customHeight="false" outlineLevel="0" collapsed="false">
      <c r="B37" s="12" t="s">
        <v>485</v>
      </c>
      <c r="C37" s="13" t="s">
        <v>141</v>
      </c>
      <c r="D37" s="32" t="n">
        <v>0.05</v>
      </c>
    </row>
    <row r="38" customFormat="false" ht="15" hidden="false" customHeight="false" outlineLevel="0" collapsed="false">
      <c r="B38" s="12" t="s">
        <v>486</v>
      </c>
      <c r="C38" s="13" t="s">
        <v>141</v>
      </c>
      <c r="D38" s="26" t="n">
        <v>0.19</v>
      </c>
    </row>
    <row r="39" customFormat="false" ht="15" hidden="false" customHeight="false" outlineLevel="0" collapsed="false">
      <c r="B39" s="12" t="s">
        <v>487</v>
      </c>
      <c r="C39" s="13" t="s">
        <v>141</v>
      </c>
      <c r="D39" s="32" t="n">
        <v>0.1503</v>
      </c>
    </row>
    <row r="40" customFormat="false" ht="15" hidden="false" customHeight="false" outlineLevel="0" collapsed="false">
      <c r="B40" s="12" t="s">
        <v>488</v>
      </c>
      <c r="C40" s="13" t="s">
        <v>141</v>
      </c>
      <c r="D40" s="32" t="n">
        <v>0.9517</v>
      </c>
    </row>
    <row r="41" customFormat="false" ht="15" hidden="false" customHeight="false" outlineLevel="0" collapsed="false">
      <c r="B41" s="12" t="s">
        <v>489</v>
      </c>
      <c r="C41" s="13" t="s">
        <v>141</v>
      </c>
      <c r="D41" s="44" t="n">
        <f aca="false">D39*D40</f>
        <v>0.14304051</v>
      </c>
    </row>
    <row r="42" customFormat="false" ht="15" hidden="false" customHeight="false" outlineLevel="0" collapsed="false">
      <c r="B42" s="12" t="s">
        <v>490</v>
      </c>
      <c r="C42" s="13" t="s">
        <v>141</v>
      </c>
      <c r="D42" s="32" t="n">
        <v>0.143</v>
      </c>
    </row>
    <row r="43" customFormat="false" ht="15" hidden="false" customHeight="false" outlineLevel="0" collapsed="false">
      <c r="B43" s="12" t="s">
        <v>491</v>
      </c>
      <c r="C43" s="13" t="s">
        <v>141</v>
      </c>
      <c r="D43" s="43" t="n">
        <f aca="false">D41-D42</f>
        <v>4.05099999999936E-005</v>
      </c>
    </row>
    <row r="44" customFormat="false" ht="15" hidden="false" customHeight="false" outlineLevel="0" collapsed="false">
      <c r="B44" s="12" t="s">
        <v>492</v>
      </c>
      <c r="C44" s="13" t="s">
        <v>493</v>
      </c>
      <c r="D44" s="26" t="n">
        <v>0.3</v>
      </c>
    </row>
    <row r="45" customFormat="false" ht="15" hidden="false" customHeight="false" outlineLevel="0" collapsed="false">
      <c r="B45" s="12" t="s">
        <v>494</v>
      </c>
      <c r="C45" s="13" t="s">
        <v>141</v>
      </c>
      <c r="D45" s="26" t="n">
        <v>0.15</v>
      </c>
    </row>
    <row r="46" customFormat="false" ht="15" hidden="false" customHeight="false" outlineLevel="0" collapsed="false">
      <c r="B46" s="12" t="s">
        <v>495</v>
      </c>
      <c r="C46" s="13" t="s">
        <v>117</v>
      </c>
      <c r="D46" s="20" t="n">
        <v>131.013886</v>
      </c>
    </row>
    <row r="47" customFormat="false" ht="15" hidden="false" customHeight="false" outlineLevel="0" collapsed="false">
      <c r="B47" s="12" t="s">
        <v>496</v>
      </c>
      <c r="C47" s="13" t="s">
        <v>141</v>
      </c>
      <c r="D47" s="32" t="n">
        <v>0.2127</v>
      </c>
    </row>
    <row r="48" customFormat="false" ht="15" hidden="false" customHeight="false" outlineLevel="0" collapsed="false">
      <c r="B48" s="12" t="s">
        <v>497</v>
      </c>
      <c r="C48" s="13" t="s">
        <v>117</v>
      </c>
      <c r="D48" s="20" t="n">
        <v>30.796854</v>
      </c>
    </row>
    <row r="49" customFormat="false" ht="15" hidden="false" customHeight="false" outlineLevel="0" collapsed="false">
      <c r="B49" s="31" t="s">
        <v>498</v>
      </c>
    </row>
    <row r="50" customFormat="false" ht="15" hidden="false" customHeight="false" outlineLevel="0" collapsed="false">
      <c r="B50" s="31" t="s">
        <v>499</v>
      </c>
    </row>
    <row r="52" customFormat="false" ht="15" hidden="false" customHeight="false" outlineLevel="0" collapsed="false">
      <c r="B52" s="18" t="s">
        <v>500</v>
      </c>
      <c r="C52" s="19"/>
      <c r="D52" s="19"/>
      <c r="E52" s="19"/>
      <c r="F52" s="19"/>
      <c r="G52" s="19"/>
      <c r="H52" s="19"/>
      <c r="I52" s="19"/>
      <c r="J52" s="19"/>
      <c r="K52" s="19"/>
      <c r="L52" s="19"/>
      <c r="M52" s="19"/>
    </row>
    <row r="53" customFormat="false" ht="15" hidden="false" customHeight="false" outlineLevel="0" collapsed="false">
      <c r="B53" s="9"/>
      <c r="C53" s="10" t="s">
        <v>34</v>
      </c>
      <c r="D53" s="11" t="s">
        <v>177</v>
      </c>
    </row>
    <row r="54" customFormat="false" ht="15" hidden="false" customHeight="false" outlineLevel="0" collapsed="false">
      <c r="B54" s="12" t="s">
        <v>501</v>
      </c>
      <c r="C54" s="13" t="s">
        <v>117</v>
      </c>
      <c r="D54" s="29" t="n">
        <v>100.019059</v>
      </c>
    </row>
    <row r="55" customFormat="false" ht="15" hidden="false" customHeight="false" outlineLevel="0" collapsed="false">
      <c r="B55" s="12" t="s">
        <v>502</v>
      </c>
      <c r="C55" s="13" t="s">
        <v>186</v>
      </c>
      <c r="D55" s="15" t="n">
        <v>26548</v>
      </c>
    </row>
    <row r="56" customFormat="false" ht="15" hidden="false" customHeight="false" outlineLevel="0" collapsed="false">
      <c r="B56" s="12" t="s">
        <v>503</v>
      </c>
      <c r="C56" s="13" t="s">
        <v>448</v>
      </c>
      <c r="D56" s="15" t="n">
        <v>35</v>
      </c>
    </row>
    <row r="57" customFormat="false" ht="15" hidden="false" customHeight="false" outlineLevel="0" collapsed="false">
      <c r="B57" s="12" t="s">
        <v>504</v>
      </c>
      <c r="C57" s="13" t="s">
        <v>448</v>
      </c>
      <c r="D57" s="15" t="n">
        <v>5</v>
      </c>
    </row>
    <row r="58" customFormat="false" ht="15" hidden="false" customHeight="false" outlineLevel="0" collapsed="false">
      <c r="B58" s="12" t="s">
        <v>505</v>
      </c>
      <c r="C58" s="13" t="s">
        <v>141</v>
      </c>
      <c r="D58" s="32" t="n">
        <v>0.7047</v>
      </c>
    </row>
    <row r="59" customFormat="false" ht="15" hidden="false" customHeight="false" outlineLevel="0" collapsed="false">
      <c r="B59" s="12" t="s">
        <v>506</v>
      </c>
      <c r="C59" s="13" t="s">
        <v>141</v>
      </c>
      <c r="D59" s="32" t="n">
        <v>0.27144</v>
      </c>
    </row>
    <row r="60" customFormat="false" ht="15" hidden="false" customHeight="false" outlineLevel="0" collapsed="false">
      <c r="B60" s="12" t="s">
        <v>507</v>
      </c>
      <c r="C60" s="13" t="s">
        <v>141</v>
      </c>
      <c r="D60" s="32" t="n">
        <v>0.9282</v>
      </c>
    </row>
    <row r="61" customFormat="false" ht="15" hidden="false" customHeight="false" outlineLevel="0" collapsed="false">
      <c r="B61" s="12" t="s">
        <v>508</v>
      </c>
      <c r="C61" s="13" t="s">
        <v>141</v>
      </c>
      <c r="D61" s="32" t="n">
        <v>0.0718</v>
      </c>
    </row>
    <row r="62" customFormat="false" ht="15" hidden="false" customHeight="false" outlineLevel="0" collapsed="false">
      <c r="B62" s="12" t="s">
        <v>509</v>
      </c>
      <c r="C62" s="13" t="s">
        <v>141</v>
      </c>
      <c r="D62" s="32" t="n">
        <v>0.9894</v>
      </c>
    </row>
    <row r="63" customFormat="false" ht="15" hidden="false" customHeight="false" outlineLevel="0" collapsed="false">
      <c r="B63" s="12" t="s">
        <v>510</v>
      </c>
      <c r="C63" s="13" t="s">
        <v>141</v>
      </c>
      <c r="D63" s="32" t="n">
        <v>0.0501</v>
      </c>
    </row>
    <row r="64" customFormat="false" ht="15" hidden="false" customHeight="false" outlineLevel="0" collapsed="false">
      <c r="B64" s="12" t="s">
        <v>511</v>
      </c>
      <c r="C64" s="13" t="s">
        <v>141</v>
      </c>
      <c r="D64" s="32" t="n">
        <v>0.0199</v>
      </c>
    </row>
    <row r="65" customFormat="false" ht="22.35" hidden="false" customHeight="false" outlineLevel="0" collapsed="false">
      <c r="B65" s="9"/>
      <c r="C65" s="10" t="s">
        <v>34</v>
      </c>
      <c r="D65" s="11" t="s">
        <v>512</v>
      </c>
    </row>
    <row r="66" customFormat="false" ht="15" hidden="false" customHeight="false" outlineLevel="0" collapsed="false">
      <c r="B66" s="12" t="s">
        <v>513</v>
      </c>
      <c r="C66" s="13" t="s">
        <v>141</v>
      </c>
      <c r="D66" s="32" t="n">
        <v>0.3063</v>
      </c>
    </row>
    <row r="67" customFormat="false" ht="15" hidden="false" customHeight="false" outlineLevel="0" collapsed="false">
      <c r="B67" s="12" t="s">
        <v>514</v>
      </c>
      <c r="C67" s="13" t="s">
        <v>141</v>
      </c>
      <c r="D67" s="32" t="n">
        <v>0.2741</v>
      </c>
    </row>
    <row r="68" customFormat="false" ht="15" hidden="false" customHeight="false" outlineLevel="0" collapsed="false">
      <c r="B68" s="12" t="s">
        <v>515</v>
      </c>
      <c r="C68" s="13" t="s">
        <v>141</v>
      </c>
      <c r="D68" s="32" t="n">
        <v>0.1376</v>
      </c>
    </row>
    <row r="69" customFormat="false" ht="15" hidden="false" customHeight="false" outlineLevel="0" collapsed="false">
      <c r="B69" s="12" t="s">
        <v>516</v>
      </c>
      <c r="C69" s="13" t="s">
        <v>141</v>
      </c>
      <c r="D69" s="32" t="n">
        <v>0.0677</v>
      </c>
    </row>
    <row r="70" customFormat="false" ht="15" hidden="false" customHeight="false" outlineLevel="0" collapsed="false">
      <c r="B70" s="12" t="s">
        <v>517</v>
      </c>
      <c r="C70" s="13" t="s">
        <v>141</v>
      </c>
      <c r="D70" s="32" t="n">
        <v>0.0546</v>
      </c>
    </row>
    <row r="71" customFormat="false" ht="15" hidden="false" customHeight="false" outlineLevel="0" collapsed="false">
      <c r="B71" s="12" t="s">
        <v>518</v>
      </c>
      <c r="C71" s="13" t="s">
        <v>141</v>
      </c>
      <c r="D71" s="32" t="n">
        <v>0.0287</v>
      </c>
    </row>
    <row r="72" customFormat="false" ht="15" hidden="false" customHeight="false" outlineLevel="0" collapsed="false">
      <c r="B72" s="12" t="s">
        <v>519</v>
      </c>
      <c r="C72" s="13" t="s">
        <v>141</v>
      </c>
      <c r="D72" s="32" t="n">
        <v>0.0203</v>
      </c>
    </row>
    <row r="73" customFormat="false" ht="15" hidden="false" customHeight="false" outlineLevel="0" collapsed="false">
      <c r="B73" s="12" t="s">
        <v>520</v>
      </c>
      <c r="C73" s="13" t="s">
        <v>141</v>
      </c>
      <c r="D73" s="32" t="n">
        <v>0.0144</v>
      </c>
    </row>
    <row r="74" customFormat="false" ht="15" hidden="false" customHeight="false" outlineLevel="0" collapsed="false">
      <c r="B74" s="12" t="s">
        <v>521</v>
      </c>
      <c r="C74" s="13" t="s">
        <v>141</v>
      </c>
      <c r="D74" s="32" t="n">
        <v>0.0119</v>
      </c>
    </row>
    <row r="75" customFormat="false" ht="15" hidden="false" customHeight="false" outlineLevel="0" collapsed="false">
      <c r="B75" s="31" t="s">
        <v>522</v>
      </c>
    </row>
    <row r="76" customFormat="false" ht="15" hidden="false" customHeight="false" outlineLevel="0" collapsed="false">
      <c r="B76" s="12" t="s">
        <v>523</v>
      </c>
      <c r="C76" s="13" t="s">
        <v>141</v>
      </c>
      <c r="D76" s="32" t="n">
        <v>0.1513</v>
      </c>
    </row>
    <row r="77" customFormat="false" ht="15" hidden="false" customHeight="false" outlineLevel="0" collapsed="false">
      <c r="B77" s="12" t="s">
        <v>524</v>
      </c>
      <c r="C77" s="13" t="s">
        <v>141</v>
      </c>
      <c r="D77" s="32" t="n">
        <v>0.43</v>
      </c>
    </row>
    <row r="78" customFormat="false" ht="15" hidden="false" customHeight="false" outlineLevel="0" collapsed="false">
      <c r="B78" s="12" t="s">
        <v>525</v>
      </c>
      <c r="C78" s="13" t="s">
        <v>141</v>
      </c>
      <c r="D78" s="32" t="n">
        <v>0.2413</v>
      </c>
    </row>
    <row r="79" customFormat="false" ht="15" hidden="false" customHeight="false" outlineLevel="0" collapsed="false">
      <c r="B79" s="12" t="s">
        <v>526</v>
      </c>
      <c r="C79" s="13" t="s">
        <v>141</v>
      </c>
      <c r="D79" s="32" t="n">
        <v>0.1773</v>
      </c>
    </row>
    <row r="80" customFormat="false" ht="22.35" hidden="false" customHeight="false" outlineLevel="0" collapsed="false">
      <c r="B80" s="9"/>
      <c r="C80" s="10" t="s">
        <v>34</v>
      </c>
      <c r="D80" s="11" t="s">
        <v>527</v>
      </c>
      <c r="E80" s="11" t="s">
        <v>512</v>
      </c>
    </row>
    <row r="81" customFormat="false" ht="15" hidden="false" customHeight="false" outlineLevel="0" collapsed="false">
      <c r="B81" s="12" t="s">
        <v>528</v>
      </c>
      <c r="C81" s="13" t="s">
        <v>117</v>
      </c>
      <c r="D81" s="29" t="n">
        <v>2.85484</v>
      </c>
      <c r="E81" s="45" t="n">
        <f aca="false">D81/D86</f>
        <v>0.0285429599972541</v>
      </c>
    </row>
    <row r="82" customFormat="false" ht="15" hidden="false" customHeight="false" outlineLevel="0" collapsed="false">
      <c r="B82" s="12" t="s">
        <v>529</v>
      </c>
      <c r="C82" s="13" t="s">
        <v>117</v>
      </c>
      <c r="D82" s="29" t="n">
        <v>0.337308</v>
      </c>
      <c r="E82" s="45" t="n">
        <f aca="false">D82/D86</f>
        <v>0.00337243724718506</v>
      </c>
    </row>
    <row r="83" customFormat="false" ht="15" hidden="false" customHeight="false" outlineLevel="0" collapsed="false">
      <c r="B83" s="12" t="s">
        <v>530</v>
      </c>
      <c r="C83" s="13" t="s">
        <v>117</v>
      </c>
      <c r="D83" s="29" t="n">
        <v>13.641866</v>
      </c>
      <c r="E83" s="45" t="n">
        <f aca="false">D83/D86</f>
        <v>0.136392664921993</v>
      </c>
    </row>
    <row r="84" customFormat="false" ht="15" hidden="false" customHeight="false" outlineLevel="0" collapsed="false">
      <c r="B84" s="12" t="s">
        <v>531</v>
      </c>
      <c r="C84" s="13" t="s">
        <v>117</v>
      </c>
      <c r="D84" s="29" t="n">
        <v>58.751164</v>
      </c>
      <c r="E84" s="45" t="n">
        <f aca="false">D84/D86</f>
        <v>0.587399687493561</v>
      </c>
    </row>
    <row r="85" customFormat="false" ht="15" hidden="false" customHeight="false" outlineLevel="0" collapsed="false">
      <c r="B85" s="12" t="s">
        <v>532</v>
      </c>
      <c r="C85" s="13" t="s">
        <v>117</v>
      </c>
      <c r="D85" s="29" t="n">
        <v>24.433881</v>
      </c>
      <c r="E85" s="45" t="n">
        <f aca="false">D85/D86</f>
        <v>0.244292250340008</v>
      </c>
    </row>
    <row r="86" customFormat="false" ht="15" hidden="false" customHeight="false" outlineLevel="0" collapsed="false">
      <c r="B86" s="22" t="s">
        <v>533</v>
      </c>
      <c r="C86" s="13" t="s">
        <v>117</v>
      </c>
      <c r="D86" s="46" t="n">
        <f aca="false">SUM(D81:D85)</f>
        <v>100.019059</v>
      </c>
      <c r="E86" s="45" t="n">
        <f aca="false">D86/D86</f>
        <v>1</v>
      </c>
    </row>
    <row r="87" customFormat="false" ht="15" hidden="false" customHeight="false" outlineLevel="0" collapsed="false">
      <c r="B87" s="12" t="s">
        <v>534</v>
      </c>
      <c r="C87" s="13" t="s">
        <v>117</v>
      </c>
      <c r="D87" s="27" t="n">
        <f aca="false">D86-D54</f>
        <v>0</v>
      </c>
    </row>
    <row r="88" customFormat="false" ht="15" hidden="false" customHeight="false" outlineLevel="0" collapsed="false">
      <c r="B88" s="31" t="s">
        <v>535</v>
      </c>
    </row>
    <row r="90" customFormat="false" ht="15" hidden="false" customHeight="false" outlineLevel="0" collapsed="false">
      <c r="B90" s="18" t="s">
        <v>536</v>
      </c>
      <c r="C90" s="19"/>
      <c r="D90" s="19"/>
      <c r="E90" s="19"/>
      <c r="F90" s="19"/>
      <c r="G90" s="19"/>
      <c r="H90" s="19"/>
      <c r="I90" s="19"/>
      <c r="J90" s="19"/>
      <c r="K90" s="19"/>
      <c r="L90" s="19"/>
      <c r="M90" s="19"/>
      <c r="N90" s="19"/>
      <c r="O90" s="19"/>
    </row>
    <row r="91" customFormat="false" ht="15" hidden="false" customHeight="false" outlineLevel="0" collapsed="false">
      <c r="B91" s="9"/>
      <c r="C91" s="10" t="s">
        <v>34</v>
      </c>
      <c r="D91" s="11" t="s">
        <v>390</v>
      </c>
      <c r="E91" s="11" t="s">
        <v>391</v>
      </c>
      <c r="F91" s="11" t="s">
        <v>392</v>
      </c>
      <c r="G91" s="11" t="s">
        <v>393</v>
      </c>
      <c r="H91" s="11" t="s">
        <v>394</v>
      </c>
      <c r="I91" s="11" t="s">
        <v>395</v>
      </c>
      <c r="J91" s="11" t="s">
        <v>396</v>
      </c>
      <c r="K91" s="11" t="s">
        <v>397</v>
      </c>
      <c r="L91" s="11" t="s">
        <v>398</v>
      </c>
      <c r="M91" s="11" t="s">
        <v>399</v>
      </c>
      <c r="N91" s="11" t="s">
        <v>400</v>
      </c>
      <c r="O91" s="11" t="s">
        <v>401</v>
      </c>
    </row>
    <row r="92" customFormat="false" ht="15" hidden="false" customHeight="false" outlineLevel="0" collapsed="false">
      <c r="B92" s="12" t="s">
        <v>405</v>
      </c>
      <c r="C92" s="13" t="s">
        <v>106</v>
      </c>
      <c r="D92" s="14" t="n">
        <v>44926</v>
      </c>
      <c r="E92" s="14" t="n">
        <v>45016</v>
      </c>
      <c r="F92" s="14" t="n">
        <v>45107</v>
      </c>
      <c r="G92" s="14" t="n">
        <v>45199</v>
      </c>
      <c r="H92" s="14" t="n">
        <v>45291</v>
      </c>
      <c r="I92" s="14" t="n">
        <v>45382</v>
      </c>
      <c r="J92" s="14" t="n">
        <v>45473</v>
      </c>
      <c r="K92" s="14" t="n">
        <v>45565</v>
      </c>
      <c r="L92" s="14" t="n">
        <v>45657</v>
      </c>
      <c r="M92" s="14" t="n">
        <v>45747</v>
      </c>
      <c r="N92" s="14" t="n">
        <v>45838</v>
      </c>
      <c r="O92" s="14" t="n">
        <v>45930</v>
      </c>
    </row>
    <row r="93" customFormat="false" ht="15" hidden="false" customHeight="false" outlineLevel="0" collapsed="false">
      <c r="B93" s="12" t="s">
        <v>537</v>
      </c>
      <c r="C93" s="13" t="s">
        <v>117</v>
      </c>
      <c r="D93" s="20" t="n">
        <v>3137.034489</v>
      </c>
      <c r="E93" s="20" t="n">
        <v>3017.677926</v>
      </c>
      <c r="F93" s="20" t="n">
        <v>2997.67784</v>
      </c>
      <c r="G93" s="20" t="n">
        <v>2983.434905</v>
      </c>
      <c r="H93" s="20" t="n">
        <v>2942.857022</v>
      </c>
      <c r="I93" s="20" t="n">
        <v>2805.606826</v>
      </c>
      <c r="J93" s="20" t="n">
        <v>2772.051414</v>
      </c>
      <c r="K93" s="20" t="n">
        <v>2773.899723</v>
      </c>
      <c r="L93" s="20" t="n">
        <v>2804.497072</v>
      </c>
      <c r="M93" s="20" t="n">
        <v>2770.796994</v>
      </c>
      <c r="N93" s="20" t="n">
        <v>2738.163646</v>
      </c>
      <c r="O93" s="20" t="n">
        <v>2724.610597</v>
      </c>
    </row>
    <row r="94" customFormat="false" ht="15" hidden="false" customHeight="false" outlineLevel="0" collapsed="false">
      <c r="B94" s="12" t="s">
        <v>538</v>
      </c>
      <c r="C94" s="13" t="s">
        <v>117</v>
      </c>
      <c r="D94" s="20" t="n">
        <v>69.645401</v>
      </c>
      <c r="E94" s="20" t="n">
        <v>64.812494</v>
      </c>
      <c r="F94" s="20" t="n">
        <v>56.501184</v>
      </c>
      <c r="G94" s="20" t="n">
        <v>59.837036</v>
      </c>
      <c r="H94" s="20" t="n">
        <v>69.238223</v>
      </c>
      <c r="I94" s="20" t="n">
        <v>58.695823</v>
      </c>
      <c r="J94" s="20" t="n">
        <v>55.829273</v>
      </c>
      <c r="K94" s="20" t="n">
        <v>58.360293</v>
      </c>
      <c r="L94" s="20" t="n">
        <v>61.682933</v>
      </c>
      <c r="M94" s="20" t="n">
        <v>60.335581</v>
      </c>
      <c r="N94" s="20" t="n">
        <v>52.722672</v>
      </c>
      <c r="O94" s="20" t="n">
        <v>55.30118</v>
      </c>
    </row>
    <row r="95" customFormat="false" ht="15" hidden="false" customHeight="false" outlineLevel="0" collapsed="false">
      <c r="B95" s="12" t="s">
        <v>539</v>
      </c>
      <c r="C95" s="13" t="s">
        <v>117</v>
      </c>
      <c r="D95" s="20" t="n">
        <v>47.234618</v>
      </c>
      <c r="E95" s="20" t="n">
        <v>48.514343</v>
      </c>
      <c r="F95" s="20" t="n">
        <v>47.418965</v>
      </c>
      <c r="G95" s="20" t="n">
        <v>46.728973</v>
      </c>
      <c r="H95" s="20" t="n">
        <v>49.482272</v>
      </c>
      <c r="I95" s="20" t="n">
        <v>41.101908</v>
      </c>
      <c r="J95" s="20" t="n">
        <v>40.335989</v>
      </c>
      <c r="K95" s="20" t="n">
        <v>42.525174</v>
      </c>
      <c r="L95" s="20" t="n">
        <v>39.902262</v>
      </c>
      <c r="M95" s="20" t="n">
        <v>38.161126</v>
      </c>
      <c r="N95" s="20" t="n">
        <v>38.288297</v>
      </c>
      <c r="O95" s="20" t="n">
        <v>40.468269</v>
      </c>
    </row>
    <row r="96" customFormat="false" ht="15" hidden="false" customHeight="false" outlineLevel="0" collapsed="false">
      <c r="B96" s="12" t="s">
        <v>540</v>
      </c>
      <c r="C96" s="13" t="s">
        <v>117</v>
      </c>
      <c r="D96" s="20" t="n">
        <v>49.02693</v>
      </c>
      <c r="E96" s="20" t="n">
        <v>44.862784</v>
      </c>
      <c r="F96" s="20" t="n">
        <v>44.101661</v>
      </c>
      <c r="G96" s="20" t="n">
        <v>44.687356</v>
      </c>
      <c r="H96" s="20" t="n">
        <v>41.697218</v>
      </c>
      <c r="I96" s="20" t="n">
        <v>38.178293</v>
      </c>
      <c r="J96" s="20" t="n">
        <v>33.255343</v>
      </c>
      <c r="K96" s="20" t="n">
        <v>35.779469</v>
      </c>
      <c r="L96" s="20" t="n">
        <v>33.4522</v>
      </c>
      <c r="M96" s="20" t="n">
        <v>32.831296</v>
      </c>
      <c r="N96" s="20" t="n">
        <v>31.684928</v>
      </c>
      <c r="O96" s="20" t="n">
        <v>35.153042</v>
      </c>
    </row>
    <row r="97" customFormat="false" ht="15" hidden="false" customHeight="false" outlineLevel="0" collapsed="false">
      <c r="B97" s="12" t="s">
        <v>541</v>
      </c>
      <c r="C97" s="13" t="s">
        <v>141</v>
      </c>
      <c r="D97" s="25" t="n">
        <f aca="false">D94/D93</f>
        <v>0.0222010313384221</v>
      </c>
      <c r="E97" s="25" t="n">
        <f aca="false">E94/E93</f>
        <v>0.0214776048303837</v>
      </c>
      <c r="F97" s="25" t="n">
        <f aca="false">F94/F93</f>
        <v>0.0188483176030684</v>
      </c>
      <c r="G97" s="25" t="n">
        <f aca="false">G94/G93</f>
        <v>0.020056424190693</v>
      </c>
      <c r="H97" s="25" t="n">
        <f aca="false">H94/H93</f>
        <v>0.023527552471083</v>
      </c>
      <c r="I97" s="25" t="n">
        <f aca="false">I94/I93</f>
        <v>0.0209209011241549</v>
      </c>
      <c r="J97" s="25" t="n">
        <f aca="false">J94/J93</f>
        <v>0.0201400568250788</v>
      </c>
      <c r="K97" s="25" t="n">
        <f aca="false">K94/K93</f>
        <v>0.0210390781310879</v>
      </c>
      <c r="L97" s="25" t="n">
        <f aca="false">L94/L93</f>
        <v>0.0219942939558897</v>
      </c>
      <c r="M97" s="25" t="n">
        <f aca="false">M94/M93</f>
        <v>0.0217755328631629</v>
      </c>
      <c r="N97" s="25" t="n">
        <f aca="false">N94/N93</f>
        <v>0.0192547556743071</v>
      </c>
      <c r="O97" s="25" t="n">
        <f aca="false">O94/O93</f>
        <v>0.0202969114415435</v>
      </c>
    </row>
    <row r="98" customFormat="false" ht="15" hidden="false" customHeight="false" outlineLevel="0" collapsed="false">
      <c r="B98" s="12" t="s">
        <v>542</v>
      </c>
      <c r="C98" s="13" t="s">
        <v>141</v>
      </c>
      <c r="D98" s="25" t="n">
        <f aca="false">D95/D93</f>
        <v>0.0150570923480848</v>
      </c>
      <c r="E98" s="25" t="n">
        <f aca="false">E95/E93</f>
        <v>0.0160767133503564</v>
      </c>
      <c r="F98" s="25" t="n">
        <f aca="false">F95/F93</f>
        <v>0.0158185660804698</v>
      </c>
      <c r="G98" s="25" t="n">
        <f aca="false">G95/G93</f>
        <v>0.0156628096432357</v>
      </c>
      <c r="H98" s="25" t="n">
        <f aca="false">H95/H93</f>
        <v>0.0168143649623763</v>
      </c>
      <c r="I98" s="25" t="n">
        <f aca="false">I95/I93</f>
        <v>0.0146499173081211</v>
      </c>
      <c r="J98" s="25" t="n">
        <f aca="false">J95/J93</f>
        <v>0.0145509526974452</v>
      </c>
      <c r="K98" s="25" t="n">
        <f aca="false">K95/K93</f>
        <v>0.0153304654985901</v>
      </c>
      <c r="L98" s="25" t="n">
        <f aca="false">L95/L93</f>
        <v>0.014227956377057</v>
      </c>
      <c r="M98" s="25" t="n">
        <f aca="false">M95/M93</f>
        <v>0.0137726170782759</v>
      </c>
      <c r="N98" s="25" t="n">
        <f aca="false">N95/N93</f>
        <v>0.0139832025948971</v>
      </c>
      <c r="O98" s="25" t="n">
        <f aca="false">O95/O93</f>
        <v>0.0148528633943355</v>
      </c>
    </row>
    <row r="99" customFormat="false" ht="15" hidden="false" customHeight="false" outlineLevel="0" collapsed="false">
      <c r="B99" s="12" t="s">
        <v>543</v>
      </c>
      <c r="C99" s="13" t="s">
        <v>141</v>
      </c>
      <c r="D99" s="25" t="n">
        <f aca="false">D96/D93</f>
        <v>0.0156284319384797</v>
      </c>
      <c r="E99" s="25" t="n">
        <f aca="false">E96/E93</f>
        <v>0.0148666574432834</v>
      </c>
      <c r="F99" s="25" t="n">
        <f aca="false">F96/F93</f>
        <v>0.0147119414940199</v>
      </c>
      <c r="G99" s="25" t="n">
        <f aca="false">G96/G93</f>
        <v>0.0149784920479101</v>
      </c>
      <c r="H99" s="25" t="n">
        <f aca="false">H96/H93</f>
        <v>0.0141689581547058</v>
      </c>
      <c r="I99" s="25" t="n">
        <f aca="false">I96/I93</f>
        <v>0.0136078557573341</v>
      </c>
      <c r="J99" s="25" t="n">
        <f aca="false">J96/J93</f>
        <v>0.0119966544747499</v>
      </c>
      <c r="K99" s="25" t="n">
        <f aca="false">K96/K93</f>
        <v>0.0128986165950167</v>
      </c>
      <c r="L99" s="25" t="n">
        <f aca="false">L96/L93</f>
        <v>0.01192805666798</v>
      </c>
      <c r="M99" s="25" t="n">
        <f aca="false">M96/M93</f>
        <v>0.0118490441815457</v>
      </c>
      <c r="N99" s="25" t="n">
        <f aca="false">N96/N93</f>
        <v>0.0115715976458479</v>
      </c>
      <c r="O99" s="25" t="n">
        <f aca="false">O96/O93</f>
        <v>0.0129020426033379</v>
      </c>
    </row>
    <row r="100" customFormat="false" ht="15" hidden="false" customHeight="false" outlineLevel="0" collapsed="false">
      <c r="B100" s="31" t="s">
        <v>544</v>
      </c>
    </row>
    <row r="101" customFormat="false" ht="15" hidden="false" customHeight="false" outlineLevel="0" collapsed="false">
      <c r="B101" s="31" t="s">
        <v>545</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&amp;L&amp;8&amp;A&amp;C&amp;8IC Simulator · Practice use only · Page &amp;P of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0"/>
    <col collapsed="false" customWidth="true" hidden="false" outlineLevel="0" max="5" min="4" style="0" width="14"/>
    <col collapsed="false" customWidth="true" hidden="false" outlineLevel="0" max="6" min="6" style="0" width="50"/>
  </cols>
  <sheetData>
    <row r="1" customFormat="false" ht="15" hidden="false" customHeight="false" outlineLevel="0" collapsed="false">
      <c r="B1" s="6" t="s">
        <v>546</v>
      </c>
    </row>
    <row r="2" customFormat="false" ht="15" hidden="false" customHeight="false" outlineLevel="0" collapsed="false">
      <c r="B2" s="2" t="s">
        <v>547</v>
      </c>
    </row>
    <row r="4" customFormat="false" ht="15" hidden="false" customHeight="false" outlineLevel="0" collapsed="false">
      <c r="B4" s="18" t="s">
        <v>548</v>
      </c>
      <c r="C4" s="19"/>
      <c r="D4" s="19"/>
      <c r="E4" s="19"/>
      <c r="F4" s="19"/>
    </row>
    <row r="5" customFormat="false" ht="15" hidden="false" customHeight="false" outlineLevel="0" collapsed="false">
      <c r="B5" s="9"/>
      <c r="C5" s="10" t="s">
        <v>34</v>
      </c>
      <c r="D5" s="11" t="s">
        <v>177</v>
      </c>
      <c r="E5" s="11" t="s">
        <v>549</v>
      </c>
    </row>
    <row r="6" customFormat="false" ht="22.35" hidden="false" customHeight="false" outlineLevel="0" collapsed="false">
      <c r="B6" s="12" t="s">
        <v>550</v>
      </c>
      <c r="C6" s="13" t="s">
        <v>117</v>
      </c>
      <c r="D6" s="20" t="n">
        <v>235</v>
      </c>
      <c r="E6" s="28" t="s">
        <v>551</v>
      </c>
    </row>
    <row r="7" customFormat="false" ht="15" hidden="false" customHeight="false" outlineLevel="0" collapsed="false">
      <c r="B7" s="12" t="s">
        <v>552</v>
      </c>
      <c r="C7" s="13" t="s">
        <v>141</v>
      </c>
      <c r="D7" s="32" t="n">
        <v>0.15</v>
      </c>
      <c r="E7" s="28" t="s">
        <v>553</v>
      </c>
    </row>
    <row r="8" customFormat="false" ht="22.35" hidden="false" customHeight="false" outlineLevel="0" collapsed="false">
      <c r="B8" s="12" t="s">
        <v>554</v>
      </c>
      <c r="C8" s="13" t="s">
        <v>141</v>
      </c>
      <c r="D8" s="32" t="n">
        <v>0.125</v>
      </c>
      <c r="E8" s="28" t="s">
        <v>555</v>
      </c>
    </row>
    <row r="9" customFormat="false" ht="22.35" hidden="false" customHeight="false" outlineLevel="0" collapsed="false">
      <c r="B9" s="12" t="s">
        <v>556</v>
      </c>
      <c r="C9" s="13" t="s">
        <v>141</v>
      </c>
      <c r="D9" s="32" t="n">
        <v>0.025</v>
      </c>
      <c r="E9" s="28" t="s">
        <v>557</v>
      </c>
    </row>
    <row r="10" customFormat="false" ht="22.35" hidden="false" customHeight="false" outlineLevel="0" collapsed="false">
      <c r="B10" s="12" t="s">
        <v>321</v>
      </c>
      <c r="C10" s="13" t="s">
        <v>106</v>
      </c>
      <c r="D10" s="14" t="n">
        <v>47071</v>
      </c>
      <c r="E10" s="28" t="s">
        <v>558</v>
      </c>
    </row>
    <row r="11" customFormat="false" ht="32.8" hidden="false" customHeight="false" outlineLevel="0" collapsed="false">
      <c r="B11" s="12" t="s">
        <v>559</v>
      </c>
      <c r="C11" s="13" t="s">
        <v>194</v>
      </c>
      <c r="D11" s="29" t="n">
        <v>4.853006</v>
      </c>
      <c r="E11" s="28" t="s">
        <v>560</v>
      </c>
    </row>
    <row r="12" customFormat="false" ht="32.8" hidden="false" customHeight="false" outlineLevel="0" collapsed="false">
      <c r="B12" s="12" t="s">
        <v>561</v>
      </c>
      <c r="C12" s="13" t="s">
        <v>141</v>
      </c>
      <c r="D12" s="26" t="n">
        <v>0.05</v>
      </c>
      <c r="E12" s="28" t="s">
        <v>562</v>
      </c>
    </row>
    <row r="13" customFormat="false" ht="32.8" hidden="false" customHeight="false" outlineLevel="0" collapsed="false">
      <c r="B13" s="12" t="s">
        <v>563</v>
      </c>
      <c r="C13" s="13" t="s">
        <v>112</v>
      </c>
      <c r="D13" s="17" t="s">
        <v>564</v>
      </c>
      <c r="E13" s="17" t="s">
        <v>565</v>
      </c>
    </row>
    <row r="14" customFormat="false" ht="32.8" hidden="false" customHeight="false" outlineLevel="0" collapsed="false">
      <c r="B14" s="12" t="s">
        <v>566</v>
      </c>
      <c r="C14" s="13" t="s">
        <v>141</v>
      </c>
      <c r="D14" s="26" t="n">
        <v>0.2</v>
      </c>
      <c r="E14" s="28" t="s">
        <v>567</v>
      </c>
    </row>
    <row r="15" customFormat="false" ht="15" hidden="false" customHeight="false" outlineLevel="0" collapsed="false">
      <c r="B15" s="31" t="s">
        <v>568</v>
      </c>
    </row>
    <row r="16" customFormat="false" ht="15" hidden="false" customHeight="false" outlineLevel="0" collapsed="false">
      <c r="B16" s="31" t="s">
        <v>569</v>
      </c>
    </row>
    <row r="17" customFormat="false" ht="15" hidden="false" customHeight="false" outlineLevel="0" collapsed="false">
      <c r="B17" s="31" t="s">
        <v>570</v>
      </c>
    </row>
    <row r="19" customFormat="false" ht="15" hidden="false" customHeight="false" outlineLevel="0" collapsed="false">
      <c r="B19" s="18" t="s">
        <v>571</v>
      </c>
      <c r="C19" s="19"/>
      <c r="D19" s="19"/>
      <c r="E19" s="19"/>
      <c r="F19" s="19"/>
    </row>
    <row r="20" customFormat="false" ht="15" hidden="false" customHeight="false" outlineLevel="0" collapsed="false">
      <c r="B20" s="9"/>
      <c r="C20" s="10" t="s">
        <v>34</v>
      </c>
      <c r="D20" s="11" t="s">
        <v>572</v>
      </c>
      <c r="E20" s="11" t="s">
        <v>573</v>
      </c>
    </row>
    <row r="21" customFormat="false" ht="43.25" hidden="false" customHeight="false" outlineLevel="0" collapsed="false">
      <c r="B21" s="12" t="s">
        <v>574</v>
      </c>
      <c r="C21" s="13" t="s">
        <v>112</v>
      </c>
      <c r="D21" s="17" t="s">
        <v>575</v>
      </c>
      <c r="E21" s="17" t="s">
        <v>576</v>
      </c>
    </row>
    <row r="22" customFormat="false" ht="15" hidden="false" customHeight="false" outlineLevel="0" collapsed="false">
      <c r="B22" s="12" t="s">
        <v>577</v>
      </c>
      <c r="C22" s="13" t="s">
        <v>141</v>
      </c>
      <c r="D22" s="32" t="n">
        <v>0.05</v>
      </c>
      <c r="E22" s="28" t="s">
        <v>578</v>
      </c>
    </row>
    <row r="23" customFormat="false" ht="15" hidden="false" customHeight="false" outlineLevel="0" collapsed="false">
      <c r="B23" s="12" t="s">
        <v>579</v>
      </c>
      <c r="C23" s="13" t="s">
        <v>141</v>
      </c>
      <c r="D23" s="32" t="n">
        <v>0.04</v>
      </c>
    </row>
    <row r="24" customFormat="false" ht="15" hidden="false" customHeight="false" outlineLevel="0" collapsed="false">
      <c r="B24" s="12" t="s">
        <v>580</v>
      </c>
      <c r="C24" s="13" t="s">
        <v>141</v>
      </c>
      <c r="D24" s="32" t="n">
        <v>0</v>
      </c>
    </row>
    <row r="25" customFormat="false" ht="15" hidden="false" customHeight="false" outlineLevel="0" collapsed="false">
      <c r="B25" s="31" t="s">
        <v>581</v>
      </c>
    </row>
    <row r="27" customFormat="false" ht="15" hidden="false" customHeight="false" outlineLevel="0" collapsed="false">
      <c r="B27" s="18" t="s">
        <v>582</v>
      </c>
      <c r="C27" s="19"/>
      <c r="D27" s="19"/>
      <c r="E27" s="19"/>
      <c r="F27" s="19"/>
    </row>
    <row r="28" customFormat="false" ht="15" hidden="false" customHeight="false" outlineLevel="0" collapsed="false">
      <c r="B28" s="9"/>
      <c r="C28" s="10" t="s">
        <v>34</v>
      </c>
      <c r="D28" s="11" t="s">
        <v>277</v>
      </c>
      <c r="E28" s="11" t="s">
        <v>178</v>
      </c>
    </row>
    <row r="29" customFormat="false" ht="15" hidden="false" customHeight="false" outlineLevel="0" collapsed="false">
      <c r="B29" s="12" t="s">
        <v>583</v>
      </c>
      <c r="C29" s="13" t="s">
        <v>117</v>
      </c>
      <c r="D29" s="20" t="n">
        <v>235</v>
      </c>
      <c r="E29" s="28" t="s">
        <v>74</v>
      </c>
    </row>
    <row r="30" customFormat="false" ht="15" hidden="false" customHeight="false" outlineLevel="0" collapsed="false">
      <c r="B30" s="12" t="s">
        <v>584</v>
      </c>
      <c r="C30" s="13" t="s">
        <v>117</v>
      </c>
      <c r="D30" s="20" t="n">
        <v>235.8</v>
      </c>
      <c r="E30" s="28" t="s">
        <v>585</v>
      </c>
    </row>
    <row r="31" customFormat="false" ht="15" hidden="false" customHeight="false" outlineLevel="0" collapsed="false">
      <c r="B31" s="12" t="s">
        <v>586</v>
      </c>
      <c r="C31" s="13" t="s">
        <v>117</v>
      </c>
      <c r="D31" s="20" t="n">
        <v>-40</v>
      </c>
      <c r="E31" s="28" t="s">
        <v>587</v>
      </c>
    </row>
    <row r="32" customFormat="false" ht="15" hidden="false" customHeight="false" outlineLevel="0" collapsed="false">
      <c r="B32" s="12" t="s">
        <v>588</v>
      </c>
      <c r="C32" s="13" t="s">
        <v>117</v>
      </c>
      <c r="D32" s="20" t="n">
        <v>-30</v>
      </c>
      <c r="E32" s="28" t="s">
        <v>589</v>
      </c>
    </row>
    <row r="33" customFormat="false" ht="15" hidden="false" customHeight="false" outlineLevel="0" collapsed="false">
      <c r="B33" s="12" t="s">
        <v>590</v>
      </c>
      <c r="C33" s="13" t="s">
        <v>117</v>
      </c>
      <c r="D33" s="20" t="n">
        <v>0.5</v>
      </c>
      <c r="E33" s="28" t="s">
        <v>589</v>
      </c>
    </row>
    <row r="34" customFormat="false" ht="15" hidden="false" customHeight="false" outlineLevel="0" collapsed="false">
      <c r="B34" s="22" t="s">
        <v>591</v>
      </c>
      <c r="C34" s="13" t="s">
        <v>117</v>
      </c>
      <c r="D34" s="23" t="n">
        <f aca="false">D29+D31+D32</f>
        <v>165</v>
      </c>
    </row>
    <row r="35" customFormat="false" ht="15" hidden="false" customHeight="false" outlineLevel="0" collapsed="false">
      <c r="B35" s="12" t="s">
        <v>592</v>
      </c>
      <c r="C35" s="13" t="s">
        <v>117</v>
      </c>
      <c r="D35" s="20" t="n">
        <v>165</v>
      </c>
      <c r="E35" s="28" t="s">
        <v>593</v>
      </c>
    </row>
    <row r="36" customFormat="false" ht="15" hidden="false" customHeight="false" outlineLevel="0" collapsed="false">
      <c r="B36" s="12" t="s">
        <v>249</v>
      </c>
      <c r="C36" s="13" t="s">
        <v>117</v>
      </c>
      <c r="D36" s="27" t="n">
        <f aca="false">D34-D35</f>
        <v>0</v>
      </c>
    </row>
    <row r="37" customFormat="false" ht="15" hidden="false" customHeight="false" outlineLevel="0" collapsed="false">
      <c r="B37" s="12" t="s">
        <v>594</v>
      </c>
      <c r="C37" s="13" t="s">
        <v>117</v>
      </c>
      <c r="D37" s="20" t="n">
        <v>-30</v>
      </c>
      <c r="E37" s="28" t="s">
        <v>593</v>
      </c>
    </row>
    <row r="38" customFormat="false" ht="15" hidden="false" customHeight="false" outlineLevel="0" collapsed="false">
      <c r="B38" s="12" t="s">
        <v>595</v>
      </c>
      <c r="C38" s="13" t="s">
        <v>117</v>
      </c>
      <c r="D38" s="20" t="n">
        <v>1.5</v>
      </c>
      <c r="E38" s="28" t="s">
        <v>593</v>
      </c>
    </row>
    <row r="39" customFormat="false" ht="15" hidden="false" customHeight="false" outlineLevel="0" collapsed="false">
      <c r="B39" s="22" t="s">
        <v>596</v>
      </c>
      <c r="C39" s="13" t="s">
        <v>117</v>
      </c>
      <c r="D39" s="23" t="n">
        <f aca="false">D35+D37</f>
        <v>135</v>
      </c>
    </row>
    <row r="40" customFormat="false" ht="15" hidden="false" customHeight="false" outlineLevel="0" collapsed="false">
      <c r="B40" s="12" t="s">
        <v>597</v>
      </c>
      <c r="C40" s="13" t="s">
        <v>117</v>
      </c>
      <c r="D40" s="20" t="n">
        <v>135</v>
      </c>
      <c r="E40" s="28" t="s">
        <v>593</v>
      </c>
    </row>
    <row r="41" customFormat="false" ht="15" hidden="false" customHeight="false" outlineLevel="0" collapsed="false">
      <c r="B41" s="12" t="s">
        <v>249</v>
      </c>
      <c r="C41" s="13" t="s">
        <v>117</v>
      </c>
      <c r="D41" s="27" t="n">
        <f aca="false">D39-D40</f>
        <v>0</v>
      </c>
    </row>
    <row r="42" customFormat="false" ht="15" hidden="false" customHeight="false" outlineLevel="0" collapsed="false">
      <c r="B42" s="12" t="s">
        <v>598</v>
      </c>
      <c r="C42" s="13" t="s">
        <v>117</v>
      </c>
      <c r="D42" s="27" t="n">
        <f aca="false">D38+D37*0.05</f>
        <v>0</v>
      </c>
    </row>
    <row r="43" customFormat="false" ht="15" hidden="false" customHeight="false" outlineLevel="0" collapsed="false">
      <c r="B43" s="31" t="s">
        <v>599</v>
      </c>
    </row>
    <row r="44" customFormat="false" ht="32.8" hidden="false" customHeight="false" outlineLevel="0" collapsed="false">
      <c r="B44" s="12" t="s">
        <v>600</v>
      </c>
      <c r="C44" s="13" t="s">
        <v>117</v>
      </c>
      <c r="D44" s="20" t="n">
        <v>5.992</v>
      </c>
      <c r="E44" s="28" t="s">
        <v>601</v>
      </c>
    </row>
    <row r="45" customFormat="false" ht="15" hidden="false" customHeight="false" outlineLevel="0" collapsed="false">
      <c r="B45" s="31" t="s">
        <v>602</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&amp;L&amp;8&amp;A&amp;C&amp;8IC Simulator · Practice use only · Page &amp;P of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0"/>
    <col collapsed="false" customWidth="true" hidden="false" outlineLevel="0" max="4" min="4" style="0" width="12"/>
    <col collapsed="false" customWidth="true" hidden="false" outlineLevel="0" max="6" min="5" style="0" width="13"/>
    <col collapsed="false" customWidth="true" hidden="false" outlineLevel="0" max="7" min="7" style="0" width="16"/>
    <col collapsed="false" customWidth="true" hidden="false" outlineLevel="0" max="8" min="8" style="0" width="46"/>
  </cols>
  <sheetData>
    <row r="1" customFormat="false" ht="15" hidden="false" customHeight="false" outlineLevel="0" collapsed="false">
      <c r="B1" s="6" t="s">
        <v>603</v>
      </c>
    </row>
    <row r="2" customFormat="false" ht="15" hidden="false" customHeight="false" outlineLevel="0" collapsed="false">
      <c r="B2" s="2" t="s">
        <v>604</v>
      </c>
    </row>
    <row r="4" customFormat="false" ht="15" hidden="false" customHeight="false" outlineLevel="0" collapsed="false">
      <c r="B4" s="9"/>
      <c r="C4" s="10" t="s">
        <v>34</v>
      </c>
      <c r="D4" s="11" t="s">
        <v>605</v>
      </c>
      <c r="E4" s="11" t="s">
        <v>606</v>
      </c>
      <c r="F4" s="11" t="s">
        <v>607</v>
      </c>
      <c r="G4" s="11" t="s">
        <v>608</v>
      </c>
      <c r="H4" s="11" t="s">
        <v>609</v>
      </c>
    </row>
    <row r="5" customFormat="false" ht="22.35" hidden="false" customHeight="false" outlineLevel="0" collapsed="false">
      <c r="B5" s="12" t="s">
        <v>610</v>
      </c>
      <c r="C5" s="13" t="s">
        <v>611</v>
      </c>
      <c r="D5" s="14" t="n">
        <v>45588</v>
      </c>
      <c r="E5" s="32" t="n">
        <v>0.15</v>
      </c>
      <c r="F5" s="20" t="n">
        <v>235</v>
      </c>
      <c r="G5" s="28" t="s">
        <v>612</v>
      </c>
      <c r="H5" s="28" t="s">
        <v>613</v>
      </c>
    </row>
    <row r="6" customFormat="false" ht="15" hidden="false" customHeight="false" outlineLevel="0" collapsed="false">
      <c r="B6" s="12" t="s">
        <v>614</v>
      </c>
      <c r="C6" s="13" t="s">
        <v>611</v>
      </c>
      <c r="D6" s="14" t="n">
        <v>46056</v>
      </c>
      <c r="E6" s="32" t="n">
        <v>0.0432</v>
      </c>
      <c r="F6" s="20" t="n">
        <v>190</v>
      </c>
      <c r="G6" s="28" t="s">
        <v>615</v>
      </c>
      <c r="H6" s="28" t="s">
        <v>616</v>
      </c>
    </row>
    <row r="7" customFormat="false" ht="15" hidden="false" customHeight="false" outlineLevel="0" collapsed="false">
      <c r="B7" s="12" t="s">
        <v>617</v>
      </c>
      <c r="C7" s="13" t="s">
        <v>611</v>
      </c>
      <c r="D7" s="14" t="n">
        <v>46056</v>
      </c>
      <c r="E7" s="32" t="n">
        <v>0.0628</v>
      </c>
      <c r="F7" s="20" t="n">
        <v>75</v>
      </c>
      <c r="G7" s="28" t="s">
        <v>618</v>
      </c>
      <c r="H7" s="28" t="s">
        <v>76</v>
      </c>
    </row>
    <row r="8" customFormat="false" ht="15" hidden="false" customHeight="false" outlineLevel="0" collapsed="false">
      <c r="B8" s="12" t="s">
        <v>619</v>
      </c>
      <c r="C8" s="13" t="s">
        <v>611</v>
      </c>
      <c r="D8" s="14" t="n">
        <v>46056</v>
      </c>
      <c r="E8" s="32" t="n">
        <v>0.0938</v>
      </c>
      <c r="F8" s="20" t="n">
        <v>25.99</v>
      </c>
      <c r="G8" s="28" t="s">
        <v>620</v>
      </c>
      <c r="H8" s="28" t="s">
        <v>621</v>
      </c>
    </row>
    <row r="9" customFormat="false" ht="15" hidden="false" customHeight="false" outlineLevel="0" collapsed="false">
      <c r="B9" s="12" t="s">
        <v>622</v>
      </c>
      <c r="C9" s="13" t="s">
        <v>623</v>
      </c>
      <c r="D9" s="14" t="n">
        <v>46056</v>
      </c>
      <c r="E9" s="32" t="n">
        <v>0.15</v>
      </c>
      <c r="F9" s="20" t="n">
        <v>131.013886</v>
      </c>
      <c r="G9" s="28" t="s">
        <v>624</v>
      </c>
      <c r="H9" s="28" t="s">
        <v>625</v>
      </c>
    </row>
    <row r="10" customFormat="false" ht="22.35" hidden="false" customHeight="false" outlineLevel="0" collapsed="false">
      <c r="B10" s="12" t="s">
        <v>626</v>
      </c>
      <c r="C10" s="13" t="s">
        <v>611</v>
      </c>
      <c r="D10" s="14" t="n">
        <v>46254</v>
      </c>
      <c r="E10" s="47" t="n">
        <v>0.07125</v>
      </c>
      <c r="F10" s="20" t="n">
        <v>600</v>
      </c>
      <c r="G10" s="28" t="s">
        <v>627</v>
      </c>
      <c r="H10" s="28" t="s">
        <v>84</v>
      </c>
    </row>
    <row r="11" customFormat="false" ht="22.35" hidden="false" customHeight="false" outlineLevel="0" collapsed="false">
      <c r="B11" s="12" t="s">
        <v>628</v>
      </c>
      <c r="C11" s="13" t="s">
        <v>611</v>
      </c>
      <c r="D11" s="14" t="n">
        <v>45503</v>
      </c>
      <c r="E11" s="47" t="n">
        <v>0.09125</v>
      </c>
      <c r="F11" s="20" t="n">
        <v>500</v>
      </c>
      <c r="G11" s="28" t="s">
        <v>629</v>
      </c>
      <c r="H11" s="28" t="s">
        <v>630</v>
      </c>
    </row>
    <row r="12" customFormat="false" ht="15" hidden="false" customHeight="false" outlineLevel="0" collapsed="false">
      <c r="B12" s="31" t="s">
        <v>631</v>
      </c>
    </row>
    <row r="14" customFormat="false" ht="15" hidden="false" customHeight="false" outlineLevel="0" collapsed="false">
      <c r="B14" s="18" t="s">
        <v>632</v>
      </c>
      <c r="C14" s="19"/>
      <c r="D14" s="19"/>
      <c r="E14" s="19"/>
      <c r="F14" s="19"/>
      <c r="G14" s="19"/>
      <c r="H14" s="19"/>
    </row>
    <row r="15" customFormat="false" ht="15" hidden="false" customHeight="false" outlineLevel="0" collapsed="false">
      <c r="B15" s="9"/>
      <c r="C15" s="10" t="s">
        <v>34</v>
      </c>
      <c r="D15" s="11" t="s">
        <v>605</v>
      </c>
      <c r="E15" s="11" t="s">
        <v>633</v>
      </c>
      <c r="F15" s="11"/>
      <c r="G15" s="11"/>
      <c r="H15" s="11" t="s">
        <v>178</v>
      </c>
    </row>
    <row r="16" customFormat="false" ht="15" hidden="false" customHeight="false" outlineLevel="0" collapsed="false">
      <c r="B16" s="12" t="s">
        <v>634</v>
      </c>
      <c r="C16" s="13" t="s">
        <v>141</v>
      </c>
      <c r="D16" s="14" t="n">
        <v>46304</v>
      </c>
      <c r="E16" s="47" t="n">
        <v>0.039249</v>
      </c>
      <c r="H16" s="28" t="s">
        <v>88</v>
      </c>
    </row>
    <row r="17" customFormat="false" ht="15" hidden="false" customHeight="false" outlineLevel="0" collapsed="false">
      <c r="B17" s="12" t="s">
        <v>635</v>
      </c>
      <c r="C17" s="13" t="s">
        <v>141</v>
      </c>
      <c r="D17" s="14" t="n">
        <v>46304</v>
      </c>
      <c r="E17" s="47" t="n">
        <v>0.0403887</v>
      </c>
      <c r="H17" s="28" t="s">
        <v>88</v>
      </c>
    </row>
    <row r="18" customFormat="false" ht="15" hidden="false" customHeight="false" outlineLevel="0" collapsed="false">
      <c r="B18" s="12" t="s">
        <v>636</v>
      </c>
      <c r="C18" s="13" t="s">
        <v>141</v>
      </c>
      <c r="D18" s="14" t="n">
        <v>46303</v>
      </c>
      <c r="E18" s="47" t="n">
        <v>0.0387</v>
      </c>
      <c r="H18" s="28" t="s">
        <v>90</v>
      </c>
    </row>
    <row r="19" customFormat="false" ht="15" hidden="false" customHeight="false" outlineLevel="0" collapsed="false">
      <c r="B19" s="12" t="s">
        <v>637</v>
      </c>
      <c r="C19" s="13" t="s">
        <v>141</v>
      </c>
      <c r="D19" s="14" t="n">
        <v>46281</v>
      </c>
      <c r="E19" s="47" t="n">
        <v>0.0375</v>
      </c>
      <c r="H19" s="28" t="s">
        <v>92</v>
      </c>
    </row>
    <row r="20" customFormat="false" ht="15" hidden="false" customHeight="false" outlineLevel="0" collapsed="false">
      <c r="B20" s="12" t="s">
        <v>638</v>
      </c>
      <c r="C20" s="13" t="s">
        <v>141</v>
      </c>
      <c r="D20" s="14" t="n">
        <v>46281</v>
      </c>
      <c r="E20" s="47" t="n">
        <v>0.04</v>
      </c>
      <c r="H20" s="28" t="s">
        <v>92</v>
      </c>
    </row>
    <row r="21" customFormat="false" ht="15" hidden="false" customHeight="false" outlineLevel="0" collapsed="false">
      <c r="B21" s="12" t="s">
        <v>639</v>
      </c>
      <c r="C21" s="13" t="s">
        <v>640</v>
      </c>
      <c r="D21" s="48"/>
      <c r="E21" s="15" t="n">
        <v>100</v>
      </c>
      <c r="H21" s="28" t="s">
        <v>641</v>
      </c>
    </row>
    <row r="23" customFormat="false" ht="15" hidden="false" customHeight="false" outlineLevel="0" collapsed="false">
      <c r="B23" s="18" t="s">
        <v>642</v>
      </c>
      <c r="C23" s="19"/>
      <c r="D23" s="19"/>
      <c r="E23" s="19"/>
      <c r="F23" s="19"/>
      <c r="G23" s="19"/>
      <c r="H23" s="19"/>
    </row>
    <row r="24" customFormat="false" ht="15" hidden="false" customHeight="false" outlineLevel="0" collapsed="false">
      <c r="B24" s="9"/>
      <c r="C24" s="10" t="s">
        <v>34</v>
      </c>
      <c r="D24" s="11" t="s">
        <v>177</v>
      </c>
    </row>
    <row r="25" customFormat="false" ht="15" hidden="false" customHeight="false" outlineLevel="0" collapsed="false">
      <c r="B25" s="12" t="s">
        <v>643</v>
      </c>
      <c r="C25" s="13" t="s">
        <v>180</v>
      </c>
      <c r="D25" s="20" t="n">
        <v>281</v>
      </c>
    </row>
    <row r="26" customFormat="false" ht="15" hidden="false" customHeight="false" outlineLevel="0" collapsed="false">
      <c r="B26" s="12" t="s">
        <v>644</v>
      </c>
      <c r="C26" s="13" t="s">
        <v>141</v>
      </c>
      <c r="D26" s="32" t="n">
        <v>0.096</v>
      </c>
    </row>
    <row r="27" customFormat="false" ht="15" hidden="false" customHeight="false" outlineLevel="0" collapsed="false">
      <c r="B27" s="12" t="s">
        <v>645</v>
      </c>
      <c r="C27" s="13" t="s">
        <v>141</v>
      </c>
      <c r="D27" s="32" t="n">
        <v>0.0381</v>
      </c>
    </row>
    <row r="28" customFormat="false" ht="15" hidden="false" customHeight="false" outlineLevel="0" collapsed="false">
      <c r="B28" s="12" t="s">
        <v>646</v>
      </c>
      <c r="C28" s="13" t="s">
        <v>141</v>
      </c>
      <c r="D28" s="32" t="n">
        <v>0.0337</v>
      </c>
    </row>
    <row r="29" customFormat="false" ht="15" hidden="false" customHeight="false" outlineLevel="0" collapsed="false">
      <c r="B29" s="12" t="s">
        <v>647</v>
      </c>
      <c r="C29" s="13" t="s">
        <v>141</v>
      </c>
      <c r="D29" s="32" t="n">
        <v>0.0195</v>
      </c>
    </row>
    <row r="30" customFormat="false" ht="15" hidden="false" customHeight="false" outlineLevel="0" collapsed="false">
      <c r="B30" s="12" t="s">
        <v>648</v>
      </c>
      <c r="C30" s="13" t="s">
        <v>141</v>
      </c>
      <c r="D30" s="32" t="n">
        <v>0.195</v>
      </c>
    </row>
    <row r="31" customFormat="false" ht="15" hidden="false" customHeight="false" outlineLevel="0" collapsed="false">
      <c r="B31" s="12" t="s">
        <v>649</v>
      </c>
      <c r="C31" s="13" t="s">
        <v>141</v>
      </c>
      <c r="D31" s="32" t="n">
        <v>0.29</v>
      </c>
    </row>
    <row r="32" customFormat="false" ht="15" hidden="false" customHeight="false" outlineLevel="0" collapsed="false">
      <c r="B32" s="31" t="s">
        <v>650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&amp;L&amp;8&amp;A&amp;C&amp;8IC Simulator · Practice use only · Page &amp;P of &amp;N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2" min="2" style="0" width="5"/>
    <col collapsed="false" customWidth="true" hidden="false" outlineLevel="0" max="3" min="3" style="0" width="66"/>
    <col collapsed="false" customWidth="true" hidden="false" outlineLevel="0" max="4" min="4" style="0" width="13"/>
    <col collapsed="false" customWidth="true" hidden="false" outlineLevel="0" max="6" min="5" style="0" width="14"/>
    <col collapsed="false" customWidth="true" hidden="false" outlineLevel="0" max="7" min="7" style="0" width="12"/>
    <col collapsed="false" customWidth="true" hidden="false" outlineLevel="0" max="8" min="8" style="0" width="11"/>
    <col collapsed="false" customWidth="true" hidden="false" outlineLevel="0" max="9" min="9" style="0" width="14"/>
  </cols>
  <sheetData>
    <row r="1" customFormat="false" ht="15" hidden="false" customHeight="false" outlineLevel="0" collapsed="false">
      <c r="B1" s="6" t="s">
        <v>28</v>
      </c>
    </row>
    <row r="2" customFormat="false" ht="15" hidden="false" customHeight="false" outlineLevel="0" collapsed="false">
      <c r="B2" s="2" t="s">
        <v>651</v>
      </c>
    </row>
    <row r="4" customFormat="false" ht="15" hidden="false" customHeight="false" outlineLevel="0" collapsed="false">
      <c r="B4" s="10" t="s">
        <v>652</v>
      </c>
      <c r="C4" s="10" t="s">
        <v>653</v>
      </c>
      <c r="D4" s="10" t="s">
        <v>654</v>
      </c>
      <c r="E4" s="10" t="s">
        <v>655</v>
      </c>
      <c r="F4" s="10" t="s">
        <v>656</v>
      </c>
      <c r="G4" s="10" t="s">
        <v>249</v>
      </c>
      <c r="H4" s="10" t="s">
        <v>657</v>
      </c>
      <c r="I4" s="10" t="s">
        <v>658</v>
      </c>
    </row>
    <row r="5" customFormat="false" ht="15" hidden="false" customHeight="false" outlineLevel="0" collapsed="false">
      <c r="B5" s="4" t="n">
        <v>1</v>
      </c>
      <c r="C5" s="4" t="s">
        <v>659</v>
      </c>
      <c r="D5" s="4" t="s">
        <v>660</v>
      </c>
      <c r="E5" s="49" t="n">
        <f aca="false">'Exhibit 1'!D61</f>
        <v>1056.919</v>
      </c>
      <c r="F5" s="49" t="n">
        <f aca="false">'Exhibit 1'!D62</f>
        <v>1056.919</v>
      </c>
      <c r="G5" s="40" t="n">
        <f aca="false">E5-F5</f>
        <v>0</v>
      </c>
      <c r="H5" s="50" t="n">
        <v>0.5</v>
      </c>
      <c r="I5" s="4" t="n">
        <f aca="false">IF(ABS(G5)&lt;=H5,0,1)</f>
        <v>0</v>
      </c>
    </row>
    <row r="6" customFormat="false" ht="15" hidden="false" customHeight="false" outlineLevel="0" collapsed="false">
      <c r="B6" s="4" t="n">
        <v>2</v>
      </c>
      <c r="C6" s="4" t="s">
        <v>661</v>
      </c>
      <c r="D6" s="4" t="s">
        <v>660</v>
      </c>
      <c r="E6" s="49" t="n">
        <f aca="false">'Exhibit 1'!E61</f>
        <v>1001.775</v>
      </c>
      <c r="F6" s="49" t="n">
        <f aca="false">'Exhibit 1'!E62</f>
        <v>1001.775</v>
      </c>
      <c r="G6" s="40" t="n">
        <f aca="false">E6-F6</f>
        <v>0</v>
      </c>
      <c r="H6" s="50" t="n">
        <v>0.5</v>
      </c>
      <c r="I6" s="4" t="n">
        <f aca="false">IF(ABS(G6)&lt;=H6,0,1)</f>
        <v>0</v>
      </c>
    </row>
    <row r="7" customFormat="false" ht="15" hidden="false" customHeight="false" outlineLevel="0" collapsed="false">
      <c r="B7" s="4" t="n">
        <v>3</v>
      </c>
      <c r="C7" s="4" t="s">
        <v>662</v>
      </c>
      <c r="D7" s="4" t="s">
        <v>660</v>
      </c>
      <c r="E7" s="49" t="n">
        <f aca="false">'Exhibit 1'!F61</f>
        <v>956.685</v>
      </c>
      <c r="F7" s="49" t="n">
        <f aca="false">'Exhibit 1'!F62</f>
        <v>956.685</v>
      </c>
      <c r="G7" s="40" t="n">
        <f aca="false">E7-F7</f>
        <v>0</v>
      </c>
      <c r="H7" s="50" t="n">
        <v>0.5</v>
      </c>
      <c r="I7" s="4" t="n">
        <f aca="false">IF(ABS(G7)&lt;=H7,0,1)</f>
        <v>0</v>
      </c>
    </row>
    <row r="8" customFormat="false" ht="15" hidden="false" customHeight="false" outlineLevel="0" collapsed="false">
      <c r="B8" s="4" t="n">
        <v>4</v>
      </c>
      <c r="C8" s="4" t="s">
        <v>663</v>
      </c>
      <c r="D8" s="4" t="s">
        <v>660</v>
      </c>
      <c r="E8" s="49" t="n">
        <f aca="false">'Exhibit 1'!G61</f>
        <v>470.25</v>
      </c>
      <c r="F8" s="49" t="n">
        <f aca="false">'Exhibit 1'!G62</f>
        <v>470.25</v>
      </c>
      <c r="G8" s="40" t="n">
        <f aca="false">E8-F8</f>
        <v>0</v>
      </c>
      <c r="H8" s="50" t="n">
        <v>0.5</v>
      </c>
      <c r="I8" s="4" t="n">
        <f aca="false">IF(ABS(G8)&lt;=H8,0,1)</f>
        <v>0</v>
      </c>
    </row>
    <row r="9" customFormat="false" ht="15" hidden="false" customHeight="false" outlineLevel="0" collapsed="false">
      <c r="B9" s="4" t="n">
        <v>5</v>
      </c>
      <c r="C9" s="4" t="s">
        <v>664</v>
      </c>
      <c r="D9" s="4" t="s">
        <v>660</v>
      </c>
      <c r="E9" s="49" t="n">
        <f aca="false">'Exhibit 1'!H61</f>
        <v>461.992</v>
      </c>
      <c r="F9" s="49" t="n">
        <f aca="false">'Exhibit 1'!H62</f>
        <v>461.992</v>
      </c>
      <c r="G9" s="40" t="n">
        <f aca="false">E9-F9</f>
        <v>0</v>
      </c>
      <c r="H9" s="50" t="n">
        <v>0.5</v>
      </c>
      <c r="I9" s="4" t="n">
        <f aca="false">IF(ABS(G9)&lt;=H9,0,1)</f>
        <v>0</v>
      </c>
    </row>
    <row r="10" customFormat="false" ht="15" hidden="false" customHeight="false" outlineLevel="0" collapsed="false">
      <c r="B10" s="4" t="n">
        <v>6</v>
      </c>
      <c r="C10" s="4" t="s">
        <v>665</v>
      </c>
      <c r="D10" s="4" t="s">
        <v>660</v>
      </c>
      <c r="E10" s="49" t="n">
        <f aca="false">'Exhibit 1'!D64</f>
        <v>280.666</v>
      </c>
      <c r="F10" s="49" t="n">
        <f aca="false">'Exhibit 1'!D65</f>
        <v>280.666</v>
      </c>
      <c r="G10" s="40" t="n">
        <f aca="false">E10-F10</f>
        <v>0</v>
      </c>
      <c r="H10" s="50" t="n">
        <v>0.5</v>
      </c>
      <c r="I10" s="4" t="n">
        <f aca="false">IF(ABS(G10)&lt;=H10,0,1)</f>
        <v>0</v>
      </c>
    </row>
    <row r="11" customFormat="false" ht="15" hidden="false" customHeight="false" outlineLevel="0" collapsed="false">
      <c r="B11" s="4" t="n">
        <v>7</v>
      </c>
      <c r="C11" s="4" t="s">
        <v>666</v>
      </c>
      <c r="D11" s="4" t="s">
        <v>660</v>
      </c>
      <c r="E11" s="49" t="n">
        <f aca="false">'Exhibit 1'!E64</f>
        <v>295.204</v>
      </c>
      <c r="F11" s="49" t="n">
        <f aca="false">'Exhibit 1'!E65</f>
        <v>295.204</v>
      </c>
      <c r="G11" s="40" t="n">
        <f aca="false">E11-F11</f>
        <v>0</v>
      </c>
      <c r="H11" s="50" t="n">
        <v>0.5</v>
      </c>
      <c r="I11" s="4" t="n">
        <f aca="false">IF(ABS(G11)&lt;=H11,0,1)</f>
        <v>0</v>
      </c>
    </row>
    <row r="12" customFormat="false" ht="15" hidden="false" customHeight="false" outlineLevel="0" collapsed="false">
      <c r="B12" s="4" t="n">
        <v>8</v>
      </c>
      <c r="C12" s="4" t="s">
        <v>667</v>
      </c>
      <c r="D12" s="4" t="s">
        <v>660</v>
      </c>
      <c r="E12" s="49" t="n">
        <f aca="false">'Exhibit 1'!F64</f>
        <v>405.837</v>
      </c>
      <c r="F12" s="49" t="n">
        <f aca="false">'Exhibit 1'!F65</f>
        <v>405.837</v>
      </c>
      <c r="G12" s="40" t="n">
        <f aca="false">E12-F12</f>
        <v>0</v>
      </c>
      <c r="H12" s="50" t="n">
        <v>0.5</v>
      </c>
      <c r="I12" s="4" t="n">
        <f aca="false">IF(ABS(G12)&lt;=H12,0,1)</f>
        <v>0</v>
      </c>
    </row>
    <row r="13" customFormat="false" ht="15" hidden="false" customHeight="false" outlineLevel="0" collapsed="false">
      <c r="B13" s="4" t="n">
        <v>9</v>
      </c>
      <c r="C13" s="4" t="s">
        <v>668</v>
      </c>
      <c r="D13" s="4" t="s">
        <v>660</v>
      </c>
      <c r="E13" s="49" t="n">
        <f aca="false">'Exhibit 1'!G64</f>
        <v>210.38</v>
      </c>
      <c r="F13" s="49" t="n">
        <f aca="false">'Exhibit 1'!G65</f>
        <v>210.38</v>
      </c>
      <c r="G13" s="40" t="n">
        <f aca="false">E13-F13</f>
        <v>0</v>
      </c>
      <c r="H13" s="50" t="n">
        <v>0.5</v>
      </c>
      <c r="I13" s="4" t="n">
        <f aca="false">IF(ABS(G13)&lt;=H13,0,1)</f>
        <v>0</v>
      </c>
    </row>
    <row r="14" customFormat="false" ht="15" hidden="false" customHeight="false" outlineLevel="0" collapsed="false">
      <c r="B14" s="4" t="n">
        <v>10</v>
      </c>
      <c r="C14" s="4" t="s">
        <v>669</v>
      </c>
      <c r="D14" s="4" t="s">
        <v>660</v>
      </c>
      <c r="E14" s="49" t="n">
        <f aca="false">'Exhibit 1'!H64</f>
        <v>200.523</v>
      </c>
      <c r="F14" s="49" t="n">
        <f aca="false">'Exhibit 1'!H65</f>
        <v>200.523</v>
      </c>
      <c r="G14" s="40" t="n">
        <f aca="false">E14-F14</f>
        <v>0</v>
      </c>
      <c r="H14" s="50" t="n">
        <v>0.5</v>
      </c>
      <c r="I14" s="4" t="n">
        <f aca="false">IF(ABS(G14)&lt;=H14,0,1)</f>
        <v>0</v>
      </c>
    </row>
    <row r="15" customFormat="false" ht="15" hidden="false" customHeight="false" outlineLevel="0" collapsed="false">
      <c r="B15" s="4" t="n">
        <v>11</v>
      </c>
      <c r="C15" s="4" t="s">
        <v>670</v>
      </c>
      <c r="D15" s="4" t="s">
        <v>660</v>
      </c>
      <c r="E15" s="49" t="n">
        <f aca="false">'Exhibit 1'!D67</f>
        <v>534.319</v>
      </c>
      <c r="F15" s="49" t="n">
        <f aca="false">'Exhibit 1'!D68</f>
        <v>534.319</v>
      </c>
      <c r="G15" s="40" t="n">
        <f aca="false">E15-F15</f>
        <v>0</v>
      </c>
      <c r="H15" s="50" t="n">
        <v>0.5</v>
      </c>
      <c r="I15" s="4" t="n">
        <f aca="false">IF(ABS(G15)&lt;=H15,0,1)</f>
        <v>0</v>
      </c>
    </row>
    <row r="16" customFormat="false" ht="15" hidden="false" customHeight="false" outlineLevel="0" collapsed="false">
      <c r="B16" s="4" t="n">
        <v>12</v>
      </c>
      <c r="C16" s="4" t="s">
        <v>671</v>
      </c>
      <c r="D16" s="4" t="s">
        <v>660</v>
      </c>
      <c r="E16" s="49" t="n">
        <f aca="false">'Exhibit 1'!E67</f>
        <v>410.381</v>
      </c>
      <c r="F16" s="49" t="n">
        <f aca="false">'Exhibit 1'!E68</f>
        <v>410.381</v>
      </c>
      <c r="G16" s="40" t="n">
        <f aca="false">E16-F16</f>
        <v>0</v>
      </c>
      <c r="H16" s="50" t="n">
        <v>0.5</v>
      </c>
      <c r="I16" s="4" t="n">
        <f aca="false">IF(ABS(G16)&lt;=H16,0,1)</f>
        <v>0</v>
      </c>
    </row>
    <row r="17" customFormat="false" ht="15" hidden="false" customHeight="false" outlineLevel="0" collapsed="false">
      <c r="B17" s="4" t="n">
        <v>13</v>
      </c>
      <c r="C17" s="4" t="s">
        <v>672</v>
      </c>
      <c r="D17" s="4" t="s">
        <v>660</v>
      </c>
      <c r="E17" s="49" t="n">
        <f aca="false">'Exhibit 1'!F67</f>
        <v>361.761</v>
      </c>
      <c r="F17" s="49" t="n">
        <f aca="false">'Exhibit 1'!F68</f>
        <v>361.761</v>
      </c>
      <c r="G17" s="40" t="n">
        <f aca="false">E17-F17</f>
        <v>0</v>
      </c>
      <c r="H17" s="50" t="n">
        <v>0.5</v>
      </c>
      <c r="I17" s="4" t="n">
        <f aca="false">IF(ABS(G17)&lt;=H17,0,1)</f>
        <v>0</v>
      </c>
    </row>
    <row r="18" customFormat="false" ht="15" hidden="false" customHeight="false" outlineLevel="0" collapsed="false">
      <c r="B18" s="4" t="n">
        <v>14</v>
      </c>
      <c r="C18" s="4" t="s">
        <v>673</v>
      </c>
      <c r="D18" s="4" t="s">
        <v>660</v>
      </c>
      <c r="E18" s="49" t="n">
        <f aca="false">'Exhibit 1'!G67</f>
        <v>187.113</v>
      </c>
      <c r="F18" s="49" t="n">
        <f aca="false">'Exhibit 1'!G68</f>
        <v>187.113</v>
      </c>
      <c r="G18" s="40" t="n">
        <f aca="false">E18-F18</f>
        <v>0</v>
      </c>
      <c r="H18" s="50" t="n">
        <v>0.5</v>
      </c>
      <c r="I18" s="4" t="n">
        <f aca="false">IF(ABS(G18)&lt;=H18,0,1)</f>
        <v>0</v>
      </c>
    </row>
    <row r="19" customFormat="false" ht="15" hidden="false" customHeight="false" outlineLevel="0" collapsed="false">
      <c r="B19" s="4" t="n">
        <v>15</v>
      </c>
      <c r="C19" s="4" t="s">
        <v>674</v>
      </c>
      <c r="D19" s="4" t="s">
        <v>660</v>
      </c>
      <c r="E19" s="49" t="n">
        <f aca="false">'Exhibit 1'!H67</f>
        <v>181.342</v>
      </c>
      <c r="F19" s="49" t="n">
        <f aca="false">'Exhibit 1'!H68</f>
        <v>181.342</v>
      </c>
      <c r="G19" s="40" t="n">
        <f aca="false">E19-F19</f>
        <v>0</v>
      </c>
      <c r="H19" s="50" t="n">
        <v>0.5</v>
      </c>
      <c r="I19" s="4" t="n">
        <f aca="false">IF(ABS(G19)&lt;=H19,0,1)</f>
        <v>0</v>
      </c>
    </row>
    <row r="20" customFormat="false" ht="15" hidden="false" customHeight="false" outlineLevel="0" collapsed="false">
      <c r="B20" s="4" t="n">
        <v>16</v>
      </c>
      <c r="C20" s="4" t="s">
        <v>675</v>
      </c>
      <c r="D20" s="4" t="s">
        <v>660</v>
      </c>
      <c r="E20" s="49" t="n">
        <f aca="false">'Exhibit 1'!D70</f>
        <v>-179.951</v>
      </c>
      <c r="F20" s="49" t="n">
        <f aca="false">'Exhibit 1'!D71</f>
        <v>-179.951</v>
      </c>
      <c r="G20" s="40" t="n">
        <f aca="false">E20-F20</f>
        <v>0</v>
      </c>
      <c r="H20" s="50" t="n">
        <v>0.5</v>
      </c>
      <c r="I20" s="4" t="n">
        <f aca="false">IF(ABS(G20)&lt;=H20,0,1)</f>
        <v>0</v>
      </c>
    </row>
    <row r="21" customFormat="false" ht="15" hidden="false" customHeight="false" outlineLevel="0" collapsed="false">
      <c r="B21" s="4" t="n">
        <v>17</v>
      </c>
      <c r="C21" s="4" t="s">
        <v>676</v>
      </c>
      <c r="D21" s="4" t="s">
        <v>660</v>
      </c>
      <c r="E21" s="49" t="n">
        <f aca="false">'Exhibit 1'!E70</f>
        <v>-78.682</v>
      </c>
      <c r="F21" s="49" t="n">
        <f aca="false">'Exhibit 1'!E71</f>
        <v>-78.682</v>
      </c>
      <c r="G21" s="40" t="n">
        <f aca="false">E21-F21</f>
        <v>0</v>
      </c>
      <c r="H21" s="50" t="n">
        <v>0.5</v>
      </c>
      <c r="I21" s="4" t="n">
        <f aca="false">IF(ABS(G21)&lt;=H21,0,1)</f>
        <v>0</v>
      </c>
    </row>
    <row r="22" customFormat="false" ht="15" hidden="false" customHeight="false" outlineLevel="0" collapsed="false">
      <c r="B22" s="4" t="n">
        <v>18</v>
      </c>
      <c r="C22" s="4" t="s">
        <v>677</v>
      </c>
      <c r="D22" s="4" t="s">
        <v>660</v>
      </c>
      <c r="E22" s="49" t="n">
        <f aca="false">'Exhibit 1'!F70</f>
        <v>25.246</v>
      </c>
      <c r="F22" s="49" t="n">
        <f aca="false">'Exhibit 1'!F71</f>
        <v>25.246</v>
      </c>
      <c r="G22" s="40" t="n">
        <f aca="false">E22-F22</f>
        <v>0</v>
      </c>
      <c r="H22" s="50" t="n">
        <v>0.5</v>
      </c>
      <c r="I22" s="4" t="n">
        <f aca="false">IF(ABS(G22)&lt;=H22,0,1)</f>
        <v>0</v>
      </c>
    </row>
    <row r="23" customFormat="false" ht="15" hidden="false" customHeight="false" outlineLevel="0" collapsed="false">
      <c r="B23" s="4" t="n">
        <v>19</v>
      </c>
      <c r="C23" s="4" t="s">
        <v>678</v>
      </c>
      <c r="D23" s="4" t="s">
        <v>660</v>
      </c>
      <c r="E23" s="49" t="n">
        <f aca="false">'Exhibit 1'!G70</f>
        <v>16.644</v>
      </c>
      <c r="F23" s="49" t="n">
        <f aca="false">'Exhibit 1'!G71</f>
        <v>16.644</v>
      </c>
      <c r="G23" s="40" t="n">
        <f aca="false">E23-F23</f>
        <v>0</v>
      </c>
      <c r="H23" s="50" t="n">
        <v>0.5</v>
      </c>
      <c r="I23" s="4" t="n">
        <f aca="false">IF(ABS(G23)&lt;=H23,0,1)</f>
        <v>0</v>
      </c>
    </row>
    <row r="24" customFormat="false" ht="15" hidden="false" customHeight="false" outlineLevel="0" collapsed="false">
      <c r="B24" s="4" t="n">
        <v>20</v>
      </c>
      <c r="C24" s="4" t="s">
        <v>679</v>
      </c>
      <c r="D24" s="4" t="s">
        <v>660</v>
      </c>
      <c r="E24" s="49" t="n">
        <f aca="false">'Exhibit 1'!H70</f>
        <v>10.881</v>
      </c>
      <c r="F24" s="49" t="n">
        <f aca="false">'Exhibit 1'!H71</f>
        <v>10.881</v>
      </c>
      <c r="G24" s="40" t="n">
        <f aca="false">E24-F24</f>
        <v>3.90798504668055E-014</v>
      </c>
      <c r="H24" s="50" t="n">
        <v>0.5</v>
      </c>
      <c r="I24" s="4" t="n">
        <f aca="false">IF(ABS(G24)&lt;=H24,0,1)</f>
        <v>0</v>
      </c>
    </row>
    <row r="25" customFormat="false" ht="15" hidden="false" customHeight="false" outlineLevel="0" collapsed="false">
      <c r="B25" s="4" t="n">
        <v>21</v>
      </c>
      <c r="C25" s="4" t="s">
        <v>680</v>
      </c>
      <c r="D25" s="4" t="s">
        <v>660</v>
      </c>
      <c r="E25" s="49" t="n">
        <f aca="false">'Exhibit 1'!D73</f>
        <v>18.5609999999998</v>
      </c>
      <c r="F25" s="49" t="n">
        <f aca="false">'Exhibit 1'!D74</f>
        <v>18.561</v>
      </c>
      <c r="G25" s="40" t="n">
        <f aca="false">E25-F25</f>
        <v>-2.48689957516035E-013</v>
      </c>
      <c r="H25" s="50" t="n">
        <v>0.5</v>
      </c>
      <c r="I25" s="4" t="n">
        <f aca="false">IF(ABS(G25)&lt;=H25,0,1)</f>
        <v>0</v>
      </c>
    </row>
    <row r="26" customFormat="false" ht="15" hidden="false" customHeight="false" outlineLevel="0" collapsed="false">
      <c r="B26" s="4" t="n">
        <v>22</v>
      </c>
      <c r="C26" s="4" t="s">
        <v>681</v>
      </c>
      <c r="D26" s="4" t="s">
        <v>660</v>
      </c>
      <c r="E26" s="49" t="n">
        <f aca="false">'Exhibit 1'!E73</f>
        <v>104.547</v>
      </c>
      <c r="F26" s="49" t="n">
        <f aca="false">'Exhibit 1'!E74</f>
        <v>104.547</v>
      </c>
      <c r="G26" s="40" t="n">
        <f aca="false">E26-F26</f>
        <v>0</v>
      </c>
      <c r="H26" s="50" t="n">
        <v>0.5</v>
      </c>
      <c r="I26" s="4" t="n">
        <f aca="false">IF(ABS(G26)&lt;=H26,0,1)</f>
        <v>0</v>
      </c>
    </row>
    <row r="27" customFormat="false" ht="15" hidden="false" customHeight="false" outlineLevel="0" collapsed="false">
      <c r="B27" s="4" t="n">
        <v>23</v>
      </c>
      <c r="C27" s="4" t="s">
        <v>682</v>
      </c>
      <c r="D27" s="4" t="s">
        <v>660</v>
      </c>
      <c r="E27" s="49" t="n">
        <f aca="false">'Exhibit 1'!F73</f>
        <v>148.425</v>
      </c>
      <c r="F27" s="49" t="n">
        <f aca="false">'Exhibit 1'!F74</f>
        <v>148.425</v>
      </c>
      <c r="G27" s="40" t="n">
        <f aca="false">E27-F27</f>
        <v>0</v>
      </c>
      <c r="H27" s="50" t="n">
        <v>0.5</v>
      </c>
      <c r="I27" s="4" t="n">
        <f aca="false">IF(ABS(G27)&lt;=H27,0,1)</f>
        <v>0</v>
      </c>
    </row>
    <row r="28" customFormat="false" ht="15" hidden="false" customHeight="false" outlineLevel="0" collapsed="false">
      <c r="B28" s="4" t="n">
        <v>24</v>
      </c>
      <c r="C28" s="4" t="s">
        <v>683</v>
      </c>
      <c r="D28" s="4" t="s">
        <v>660</v>
      </c>
      <c r="E28" s="49" t="n">
        <f aca="false">'Exhibit 1'!G73</f>
        <v>64.723</v>
      </c>
      <c r="F28" s="49" t="n">
        <f aca="false">'Exhibit 1'!G74</f>
        <v>64.723</v>
      </c>
      <c r="G28" s="40" t="n">
        <f aca="false">E28-F28</f>
        <v>0</v>
      </c>
      <c r="H28" s="50" t="n">
        <v>0.5</v>
      </c>
      <c r="I28" s="4" t="n">
        <f aca="false">IF(ABS(G28)&lt;=H28,0,1)</f>
        <v>0</v>
      </c>
    </row>
    <row r="29" customFormat="false" ht="15" hidden="false" customHeight="false" outlineLevel="0" collapsed="false">
      <c r="B29" s="4" t="n">
        <v>25</v>
      </c>
      <c r="C29" s="4" t="s">
        <v>684</v>
      </c>
      <c r="D29" s="4" t="s">
        <v>660</v>
      </c>
      <c r="E29" s="49" t="n">
        <f aca="false">'Exhibit 1'!H73</f>
        <v>77.924</v>
      </c>
      <c r="F29" s="49" t="n">
        <f aca="false">'Exhibit 1'!H74</f>
        <v>77.924</v>
      </c>
      <c r="G29" s="40" t="n">
        <f aca="false">E29-F29</f>
        <v>0</v>
      </c>
      <c r="H29" s="50" t="n">
        <v>0.5</v>
      </c>
      <c r="I29" s="4" t="n">
        <f aca="false">IF(ABS(G29)&lt;=H29,0,1)</f>
        <v>0</v>
      </c>
    </row>
    <row r="30" customFormat="false" ht="15" hidden="false" customHeight="false" outlineLevel="0" collapsed="false">
      <c r="B30" s="4" t="n">
        <v>26</v>
      </c>
      <c r="C30" s="4" t="s">
        <v>685</v>
      </c>
      <c r="D30" s="4" t="s">
        <v>686</v>
      </c>
      <c r="E30" s="49" t="n">
        <f aca="false">'Exhibit 2'!D13</f>
        <v>3411.888</v>
      </c>
      <c r="F30" s="49" t="n">
        <f aca="false">'Exhibit 2'!D23</f>
        <v>3411.888</v>
      </c>
      <c r="G30" s="40" t="n">
        <f aca="false">E30-F30</f>
        <v>0</v>
      </c>
      <c r="H30" s="50" t="n">
        <v>0</v>
      </c>
      <c r="I30" s="4" t="n">
        <f aca="false">IF(ROUND(G30,6)=0,0,1)</f>
        <v>0</v>
      </c>
    </row>
    <row r="31" customFormat="false" ht="15" hidden="false" customHeight="false" outlineLevel="0" collapsed="false">
      <c r="B31" s="4" t="n">
        <v>27</v>
      </c>
      <c r="C31" s="4" t="s">
        <v>687</v>
      </c>
      <c r="D31" s="4" t="s">
        <v>686</v>
      </c>
      <c r="E31" s="49" t="n">
        <f aca="false">'Exhibit 2'!E13</f>
        <v>3227.103</v>
      </c>
      <c r="F31" s="49" t="n">
        <f aca="false">'Exhibit 2'!E23</f>
        <v>3227.103</v>
      </c>
      <c r="G31" s="40" t="n">
        <f aca="false">E31-F31</f>
        <v>0</v>
      </c>
      <c r="H31" s="50" t="n">
        <v>0</v>
      </c>
      <c r="I31" s="4" t="n">
        <f aca="false">IF(ROUND(G31,6)=0,0,1)</f>
        <v>0</v>
      </c>
    </row>
    <row r="32" customFormat="false" ht="15" hidden="false" customHeight="false" outlineLevel="0" collapsed="false">
      <c r="B32" s="4" t="n">
        <v>28</v>
      </c>
      <c r="C32" s="4" t="s">
        <v>688</v>
      </c>
      <c r="D32" s="4" t="s">
        <v>686</v>
      </c>
      <c r="E32" s="49" t="n">
        <f aca="false">'Exhibit 2'!F13</f>
        <v>3257.856</v>
      </c>
      <c r="F32" s="49" t="n">
        <f aca="false">'Exhibit 2'!F23</f>
        <v>3257.856</v>
      </c>
      <c r="G32" s="40" t="n">
        <f aca="false">E32-F32</f>
        <v>0</v>
      </c>
      <c r="H32" s="50" t="n">
        <v>0</v>
      </c>
      <c r="I32" s="4" t="n">
        <f aca="false">IF(ROUND(G32,6)=0,0,1)</f>
        <v>0</v>
      </c>
    </row>
    <row r="33" customFormat="false" ht="15" hidden="false" customHeight="false" outlineLevel="0" collapsed="false">
      <c r="B33" s="4" t="n">
        <v>29</v>
      </c>
      <c r="C33" s="4" t="s">
        <v>689</v>
      </c>
      <c r="D33" s="4" t="s">
        <v>686</v>
      </c>
      <c r="E33" s="49" t="n">
        <f aca="false">'Exhibit 2'!G13</f>
        <v>3129.312</v>
      </c>
      <c r="F33" s="49" t="n">
        <f aca="false">'Exhibit 2'!G23</f>
        <v>3129.312</v>
      </c>
      <c r="G33" s="40" t="n">
        <f aca="false">E33-F33</f>
        <v>0</v>
      </c>
      <c r="H33" s="50" t="n">
        <v>0</v>
      </c>
      <c r="I33" s="4" t="n">
        <f aca="false">IF(ROUND(G33,6)=0,0,1)</f>
        <v>0</v>
      </c>
    </row>
    <row r="34" customFormat="false" ht="15" hidden="false" customHeight="false" outlineLevel="0" collapsed="false">
      <c r="B34" s="4" t="n">
        <v>30</v>
      </c>
      <c r="C34" s="4" t="s">
        <v>690</v>
      </c>
      <c r="D34" s="4" t="s">
        <v>660</v>
      </c>
      <c r="E34" s="49" t="n">
        <f aca="false">'Exhibit 2'!D13</f>
        <v>3411.888</v>
      </c>
      <c r="F34" s="49" t="n">
        <f aca="false">'Exhibit 2'!D25</f>
        <v>3411.888</v>
      </c>
      <c r="G34" s="40" t="n">
        <f aca="false">E34-F34</f>
        <v>0</v>
      </c>
      <c r="H34" s="50" t="n">
        <v>0.5</v>
      </c>
      <c r="I34" s="4" t="n">
        <f aca="false">IF(ABS(G34)&lt;=H34,0,1)</f>
        <v>0</v>
      </c>
    </row>
    <row r="35" customFormat="false" ht="15" hidden="false" customHeight="false" outlineLevel="0" collapsed="false">
      <c r="B35" s="4" t="n">
        <v>31</v>
      </c>
      <c r="C35" s="4" t="s">
        <v>691</v>
      </c>
      <c r="D35" s="4" t="s">
        <v>660</v>
      </c>
      <c r="E35" s="49" t="n">
        <f aca="false">'Exhibit 2'!E13</f>
        <v>3227.103</v>
      </c>
      <c r="F35" s="49" t="n">
        <f aca="false">'Exhibit 2'!E25</f>
        <v>3227.103</v>
      </c>
      <c r="G35" s="40" t="n">
        <f aca="false">E35-F35</f>
        <v>0</v>
      </c>
      <c r="H35" s="50" t="n">
        <v>0.5</v>
      </c>
      <c r="I35" s="4" t="n">
        <f aca="false">IF(ABS(G35)&lt;=H35,0,1)</f>
        <v>0</v>
      </c>
    </row>
    <row r="36" customFormat="false" ht="15" hidden="false" customHeight="false" outlineLevel="0" collapsed="false">
      <c r="B36" s="4" t="n">
        <v>32</v>
      </c>
      <c r="C36" s="4" t="s">
        <v>692</v>
      </c>
      <c r="D36" s="4" t="s">
        <v>660</v>
      </c>
      <c r="E36" s="49" t="n">
        <f aca="false">'Exhibit 2'!F13</f>
        <v>3257.856</v>
      </c>
      <c r="F36" s="49" t="n">
        <f aca="false">'Exhibit 2'!F25</f>
        <v>3257.856</v>
      </c>
      <c r="G36" s="40" t="n">
        <f aca="false">E36-F36</f>
        <v>0</v>
      </c>
      <c r="H36" s="50" t="n">
        <v>0.5</v>
      </c>
      <c r="I36" s="4" t="n">
        <f aca="false">IF(ABS(G36)&lt;=H36,0,1)</f>
        <v>0</v>
      </c>
    </row>
    <row r="37" customFormat="false" ht="15" hidden="false" customHeight="false" outlineLevel="0" collapsed="false">
      <c r="B37" s="4" t="n">
        <v>33</v>
      </c>
      <c r="C37" s="4" t="s">
        <v>693</v>
      </c>
      <c r="D37" s="4" t="s">
        <v>660</v>
      </c>
      <c r="E37" s="49" t="n">
        <f aca="false">'Exhibit 2'!G13</f>
        <v>3129.312</v>
      </c>
      <c r="F37" s="49" t="n">
        <f aca="false">'Exhibit 2'!G25</f>
        <v>3129.312</v>
      </c>
      <c r="G37" s="40" t="n">
        <f aca="false">E37-F37</f>
        <v>0</v>
      </c>
      <c r="H37" s="50" t="n">
        <v>0.5</v>
      </c>
      <c r="I37" s="4" t="n">
        <f aca="false">IF(ABS(G37)&lt;=H37,0,1)</f>
        <v>0</v>
      </c>
    </row>
    <row r="38" customFormat="false" ht="15" hidden="false" customHeight="false" outlineLevel="0" collapsed="false">
      <c r="B38" s="4" t="n">
        <v>34</v>
      </c>
      <c r="C38" s="4" t="s">
        <v>694</v>
      </c>
      <c r="D38" s="4" t="s">
        <v>660</v>
      </c>
      <c r="E38" s="49" t="n">
        <f aca="false">'Exhibit 2'!D21</f>
        <v>3007.484</v>
      </c>
      <c r="F38" s="49" t="n">
        <f aca="false">'Exhibit 2'!D27</f>
        <v>3007.484</v>
      </c>
      <c r="G38" s="40" t="n">
        <f aca="false">E38-F38</f>
        <v>0</v>
      </c>
      <c r="H38" s="50" t="n">
        <v>0.5</v>
      </c>
      <c r="I38" s="4" t="n">
        <f aca="false">IF(ABS(G38)&lt;=H38,0,1)</f>
        <v>0</v>
      </c>
    </row>
    <row r="39" customFormat="false" ht="15" hidden="false" customHeight="false" outlineLevel="0" collapsed="false">
      <c r="B39" s="4" t="n">
        <v>35</v>
      </c>
      <c r="C39" s="4" t="s">
        <v>695</v>
      </c>
      <c r="D39" s="4" t="s">
        <v>660</v>
      </c>
      <c r="E39" s="49" t="n">
        <f aca="false">'Exhibit 2'!E21</f>
        <v>2873.294</v>
      </c>
      <c r="F39" s="49" t="n">
        <f aca="false">'Exhibit 2'!E27</f>
        <v>2873.294</v>
      </c>
      <c r="G39" s="40" t="n">
        <f aca="false">E39-F39</f>
        <v>0</v>
      </c>
      <c r="H39" s="50" t="n">
        <v>0.5</v>
      </c>
      <c r="I39" s="4" t="n">
        <f aca="false">IF(ABS(G39)&lt;=H39,0,1)</f>
        <v>0</v>
      </c>
    </row>
    <row r="40" customFormat="false" ht="15" hidden="false" customHeight="false" outlineLevel="0" collapsed="false">
      <c r="B40" s="4" t="n">
        <v>36</v>
      </c>
      <c r="C40" s="4" t="s">
        <v>696</v>
      </c>
      <c r="D40" s="4" t="s">
        <v>660</v>
      </c>
      <c r="E40" s="49" t="n">
        <f aca="false">'Exhibit 2'!F21</f>
        <v>2867.774</v>
      </c>
      <c r="F40" s="49" t="n">
        <f aca="false">'Exhibit 2'!F27</f>
        <v>2867.774</v>
      </c>
      <c r="G40" s="40" t="n">
        <f aca="false">E40-F40</f>
        <v>0</v>
      </c>
      <c r="H40" s="50" t="n">
        <v>0.5</v>
      </c>
      <c r="I40" s="4" t="n">
        <f aca="false">IF(ABS(G40)&lt;=H40,0,1)</f>
        <v>0</v>
      </c>
    </row>
    <row r="41" customFormat="false" ht="15" hidden="false" customHeight="false" outlineLevel="0" collapsed="false">
      <c r="B41" s="4" t="n">
        <v>37</v>
      </c>
      <c r="C41" s="4" t="s">
        <v>697</v>
      </c>
      <c r="D41" s="4" t="s">
        <v>660</v>
      </c>
      <c r="E41" s="49" t="n">
        <f aca="false">'Exhibit 2'!G21</f>
        <v>2722.179</v>
      </c>
      <c r="F41" s="49" t="n">
        <f aca="false">'Exhibit 2'!G27</f>
        <v>2722.179</v>
      </c>
      <c r="G41" s="40" t="n">
        <f aca="false">E41-F41</f>
        <v>0</v>
      </c>
      <c r="H41" s="50" t="n">
        <v>0.5</v>
      </c>
      <c r="I41" s="4" t="n">
        <f aca="false">IF(ABS(G41)&lt;=H41,0,1)</f>
        <v>0</v>
      </c>
    </row>
    <row r="42" customFormat="false" ht="15" hidden="false" customHeight="false" outlineLevel="0" collapsed="false">
      <c r="B42" s="4" t="n">
        <v>38</v>
      </c>
      <c r="C42" s="4" t="s">
        <v>698</v>
      </c>
      <c r="D42" s="4" t="s">
        <v>660</v>
      </c>
      <c r="E42" s="49" t="n">
        <f aca="false">'Exhibit 2'!D35</f>
        <v>2707.106</v>
      </c>
      <c r="F42" s="49" t="n">
        <f aca="false">'Exhibit 2'!D36</f>
        <v>2707.106</v>
      </c>
      <c r="G42" s="40" t="n">
        <f aca="false">E42-F42</f>
        <v>0</v>
      </c>
      <c r="H42" s="50" t="n">
        <v>0.5</v>
      </c>
      <c r="I42" s="4" t="n">
        <f aca="false">IF(ABS(G42)&lt;=H42,0,1)</f>
        <v>0</v>
      </c>
    </row>
    <row r="43" customFormat="false" ht="15" hidden="false" customHeight="false" outlineLevel="0" collapsed="false">
      <c r="B43" s="4" t="n">
        <v>39</v>
      </c>
      <c r="C43" s="4" t="s">
        <v>699</v>
      </c>
      <c r="D43" s="4" t="s">
        <v>660</v>
      </c>
      <c r="E43" s="49" t="n">
        <f aca="false">'Exhibit 2'!E35</f>
        <v>2671.596</v>
      </c>
      <c r="F43" s="49" t="n">
        <f aca="false">'Exhibit 2'!E36</f>
        <v>2671.596</v>
      </c>
      <c r="G43" s="40" t="n">
        <f aca="false">E43-F43</f>
        <v>0</v>
      </c>
      <c r="H43" s="50" t="n">
        <v>0.5</v>
      </c>
      <c r="I43" s="4" t="n">
        <f aca="false">IF(ABS(G43)&lt;=H43,0,1)</f>
        <v>0</v>
      </c>
    </row>
    <row r="44" customFormat="false" ht="15" hidden="false" customHeight="false" outlineLevel="0" collapsed="false">
      <c r="B44" s="4" t="n">
        <v>40</v>
      </c>
      <c r="C44" s="4" t="s">
        <v>700</v>
      </c>
      <c r="D44" s="4" t="s">
        <v>660</v>
      </c>
      <c r="E44" s="49" t="n">
        <f aca="false">'Exhibit 2'!D41</f>
        <v>2416.569</v>
      </c>
      <c r="F44" s="49" t="n">
        <f aca="false">'Exhibit 2'!D42</f>
        <v>2416.569</v>
      </c>
      <c r="G44" s="40" t="n">
        <f aca="false">E44-F44</f>
        <v>0</v>
      </c>
      <c r="H44" s="50" t="n">
        <v>0.5</v>
      </c>
      <c r="I44" s="4" t="n">
        <f aca="false">IF(ABS(G44)&lt;=H44,0,1)</f>
        <v>0</v>
      </c>
    </row>
    <row r="45" customFormat="false" ht="15" hidden="false" customHeight="false" outlineLevel="0" collapsed="false">
      <c r="B45" s="4" t="n">
        <v>41</v>
      </c>
      <c r="C45" s="4" t="s">
        <v>701</v>
      </c>
      <c r="D45" s="4" t="s">
        <v>660</v>
      </c>
      <c r="E45" s="49" t="n">
        <f aca="false">'Exhibit 2'!E41</f>
        <v>2394.368</v>
      </c>
      <c r="F45" s="49" t="n">
        <f aca="false">'Exhibit 2'!E42</f>
        <v>2394.368</v>
      </c>
      <c r="G45" s="40" t="n">
        <f aca="false">E45-F45</f>
        <v>0</v>
      </c>
      <c r="H45" s="50" t="n">
        <v>0.5</v>
      </c>
      <c r="I45" s="4" t="n">
        <f aca="false">IF(ABS(G45)&lt;=H45,0,1)</f>
        <v>0</v>
      </c>
    </row>
    <row r="46" customFormat="false" ht="15" hidden="false" customHeight="false" outlineLevel="0" collapsed="false">
      <c r="B46" s="4" t="n">
        <v>42</v>
      </c>
      <c r="C46" s="4" t="s">
        <v>702</v>
      </c>
      <c r="D46" s="4" t="s">
        <v>660</v>
      </c>
      <c r="E46" s="49" t="n">
        <f aca="false">'Exhibit 2'!D61</f>
        <v>1451.52</v>
      </c>
      <c r="F46" s="49" t="n">
        <f aca="false">'Exhibit 2'!D62</f>
        <v>1451.52</v>
      </c>
      <c r="G46" s="40" t="n">
        <f aca="false">E46-F46</f>
        <v>0</v>
      </c>
      <c r="H46" s="50" t="n">
        <v>0.5</v>
      </c>
      <c r="I46" s="4" t="n">
        <f aca="false">IF(ABS(G46)&lt;=H46,0,1)</f>
        <v>0</v>
      </c>
    </row>
    <row r="47" customFormat="false" ht="15" hidden="false" customHeight="false" outlineLevel="0" collapsed="false">
      <c r="B47" s="4" t="n">
        <v>43</v>
      </c>
      <c r="C47" s="4" t="s">
        <v>703</v>
      </c>
      <c r="D47" s="4" t="s">
        <v>660</v>
      </c>
      <c r="E47" s="49" t="n">
        <f aca="false">'Exhibit 2'!E61</f>
        <v>338.188</v>
      </c>
      <c r="F47" s="49" t="n">
        <f aca="false">'Exhibit 2'!E62</f>
        <v>338.188</v>
      </c>
      <c r="G47" s="40" t="n">
        <f aca="false">E47-F47</f>
        <v>0</v>
      </c>
      <c r="H47" s="50" t="n">
        <v>0.5</v>
      </c>
      <c r="I47" s="4" t="n">
        <f aca="false">IF(ABS(G47)&lt;=H47,0,1)</f>
        <v>0</v>
      </c>
    </row>
    <row r="48" customFormat="false" ht="15" hidden="false" customHeight="false" outlineLevel="0" collapsed="false">
      <c r="B48" s="4" t="n">
        <v>44</v>
      </c>
      <c r="C48" s="4" t="s">
        <v>704</v>
      </c>
      <c r="D48" s="4" t="s">
        <v>660</v>
      </c>
      <c r="E48" s="49" t="n">
        <f aca="false">'Exhibit 2'!F61</f>
        <v>1113.332</v>
      </c>
      <c r="F48" s="49" t="n">
        <f aca="false">'Exhibit 2'!F62</f>
        <v>1113.332</v>
      </c>
      <c r="G48" s="40" t="n">
        <f aca="false">E48-F48</f>
        <v>0</v>
      </c>
      <c r="H48" s="50" t="n">
        <v>0.5</v>
      </c>
      <c r="I48" s="4" t="n">
        <f aca="false">IF(ABS(G48)&lt;=H48,0,1)</f>
        <v>0</v>
      </c>
    </row>
    <row r="49" customFormat="false" ht="15" hidden="false" customHeight="false" outlineLevel="0" collapsed="false">
      <c r="B49" s="4" t="n">
        <v>45</v>
      </c>
      <c r="C49" s="4" t="s">
        <v>705</v>
      </c>
      <c r="D49" s="4" t="s">
        <v>686</v>
      </c>
      <c r="E49" s="49" t="n">
        <f aca="false">'Exhibit 3'!D7</f>
        <v>150</v>
      </c>
      <c r="F49" s="49" t="n">
        <f aca="false">'Exhibit 3'!D13</f>
        <v>150</v>
      </c>
      <c r="G49" s="40" t="n">
        <f aca="false">E49-F49</f>
        <v>0</v>
      </c>
      <c r="H49" s="50" t="n">
        <v>0</v>
      </c>
      <c r="I49" s="4" t="n">
        <f aca="false">IF(ROUND(G49,6)=0,0,1)</f>
        <v>0</v>
      </c>
    </row>
    <row r="50" customFormat="false" ht="15" hidden="false" customHeight="false" outlineLevel="0" collapsed="false">
      <c r="B50" s="4" t="n">
        <v>46</v>
      </c>
      <c r="C50" s="4" t="s">
        <v>706</v>
      </c>
      <c r="D50" s="4" t="s">
        <v>686</v>
      </c>
      <c r="E50" s="49" t="n">
        <f aca="false">'Exhibit 3'!E40</f>
        <v>304.159</v>
      </c>
      <c r="F50" s="49" t="n">
        <f aca="false">'Exhibit 2'!G15</f>
        <v>304.159</v>
      </c>
      <c r="G50" s="40" t="n">
        <f aca="false">E50-F50</f>
        <v>0</v>
      </c>
      <c r="H50" s="50" t="n">
        <v>0</v>
      </c>
      <c r="I50" s="4" t="n">
        <f aca="false">IF(ROUND(G50,6)=0,0,1)</f>
        <v>0</v>
      </c>
    </row>
    <row r="51" customFormat="false" ht="15" hidden="false" customHeight="false" outlineLevel="0" collapsed="false">
      <c r="B51" s="4" t="n">
        <v>47</v>
      </c>
      <c r="C51" s="4" t="s">
        <v>707</v>
      </c>
      <c r="D51" s="4" t="s">
        <v>686</v>
      </c>
      <c r="E51" s="49" t="n">
        <f aca="false">'Exhibit 3'!F40</f>
        <v>199.384</v>
      </c>
      <c r="F51" s="49" t="n">
        <f aca="false">'Exhibit 2'!F15</f>
        <v>199.384</v>
      </c>
      <c r="G51" s="40" t="n">
        <f aca="false">E51-F51</f>
        <v>0</v>
      </c>
      <c r="H51" s="50" t="n">
        <v>0</v>
      </c>
      <c r="I51" s="4" t="n">
        <f aca="false">IF(ROUND(G51,6)=0,0,1)</f>
        <v>0</v>
      </c>
    </row>
    <row r="52" customFormat="false" ht="15" hidden="false" customHeight="false" outlineLevel="0" collapsed="false">
      <c r="B52" s="4" t="n">
        <v>48</v>
      </c>
      <c r="C52" s="4" t="s">
        <v>708</v>
      </c>
      <c r="D52" s="4" t="s">
        <v>686</v>
      </c>
      <c r="E52" s="49" t="n">
        <f aca="false">'Exhibit 3'!F53</f>
        <v>2226.231</v>
      </c>
      <c r="F52" s="49" t="n">
        <f aca="false">'Exhibit 2'!G16+'Exhibit 2'!G17</f>
        <v>2226.231</v>
      </c>
      <c r="G52" s="40" t="n">
        <f aca="false">E52-F52</f>
        <v>0</v>
      </c>
      <c r="H52" s="50" t="n">
        <v>0</v>
      </c>
      <c r="I52" s="4" t="n">
        <f aca="false">IF(ROUND(G52,6)=0,0,1)</f>
        <v>0</v>
      </c>
    </row>
    <row r="53" customFormat="false" ht="15" hidden="false" customHeight="false" outlineLevel="0" collapsed="false">
      <c r="B53" s="4" t="n">
        <v>49</v>
      </c>
      <c r="C53" s="4" t="s">
        <v>709</v>
      </c>
      <c r="D53" s="4" t="s">
        <v>660</v>
      </c>
      <c r="E53" s="49" t="n">
        <f aca="false">'Exhibit 4'!D35</f>
        <v>1813.1</v>
      </c>
      <c r="F53" s="49" t="n">
        <f aca="false">'Exhibit 4'!E35</f>
        <v>1813.058</v>
      </c>
      <c r="G53" s="40" t="n">
        <f aca="false">E53-F53</f>
        <v>0.0419999999999163</v>
      </c>
      <c r="H53" s="50" t="n">
        <v>0.5</v>
      </c>
      <c r="I53" s="4" t="n">
        <f aca="false">IF(ABS(G53)&lt;=H53,0,1)</f>
        <v>0</v>
      </c>
    </row>
    <row r="54" customFormat="false" ht="15" hidden="false" customHeight="false" outlineLevel="0" collapsed="false">
      <c r="B54" s="4" t="n">
        <v>50</v>
      </c>
      <c r="C54" s="4" t="s">
        <v>710</v>
      </c>
      <c r="D54" s="4" t="s">
        <v>660</v>
      </c>
      <c r="E54" s="49" t="n">
        <f aca="false">'Exhibit 4'!D36</f>
        <v>1775.4</v>
      </c>
      <c r="F54" s="49" t="n">
        <f aca="false">'Exhibit 4'!E36</f>
        <v>1775.304</v>
      </c>
      <c r="G54" s="40" t="n">
        <f aca="false">E54-F54</f>
        <v>0.0960000000000036</v>
      </c>
      <c r="H54" s="50" t="n">
        <v>0.5</v>
      </c>
      <c r="I54" s="4" t="n">
        <f aca="false">IF(ABS(G54)&lt;=H54,0,1)</f>
        <v>0</v>
      </c>
    </row>
    <row r="55" customFormat="false" ht="15" hidden="false" customHeight="false" outlineLevel="0" collapsed="false">
      <c r="B55" s="4" t="n">
        <v>51</v>
      </c>
      <c r="C55" s="4" t="s">
        <v>711</v>
      </c>
      <c r="D55" s="4" t="s">
        <v>660</v>
      </c>
      <c r="E55" s="49" t="n">
        <f aca="false">'Exhibit 4'!D37</f>
        <v>1956.9</v>
      </c>
      <c r="F55" s="49" t="n">
        <f aca="false">'Exhibit 4'!E37</f>
        <v>1956.781</v>
      </c>
      <c r="G55" s="40" t="n">
        <f aca="false">E55-F55</f>
        <v>0.119000000000142</v>
      </c>
      <c r="H55" s="50" t="n">
        <v>0.5</v>
      </c>
      <c r="I55" s="4" t="n">
        <f aca="false">IF(ABS(G55)&lt;=H55,0,1)</f>
        <v>0</v>
      </c>
    </row>
    <row r="56" customFormat="false" ht="15" hidden="false" customHeight="false" outlineLevel="0" collapsed="false">
      <c r="B56" s="4" t="n">
        <v>52</v>
      </c>
      <c r="C56" s="4" t="s">
        <v>712</v>
      </c>
      <c r="D56" s="4" t="s">
        <v>660</v>
      </c>
      <c r="E56" s="49" t="n">
        <f aca="false">'Exhibit 4'!D38</f>
        <v>956.6</v>
      </c>
      <c r="F56" s="49" t="n">
        <f aca="false">'Exhibit 4'!E38</f>
        <v>956.685</v>
      </c>
      <c r="G56" s="40" t="n">
        <f aca="false">E56-F56</f>
        <v>-0.084999999999809</v>
      </c>
      <c r="H56" s="50" t="n">
        <v>0.5</v>
      </c>
      <c r="I56" s="4" t="n">
        <f aca="false">IF(ABS(G56)&lt;=H56,0,1)</f>
        <v>0</v>
      </c>
    </row>
    <row r="57" customFormat="false" ht="15" hidden="false" customHeight="false" outlineLevel="0" collapsed="false">
      <c r="B57" s="4" t="n">
        <v>53</v>
      </c>
      <c r="C57" s="4" t="s">
        <v>713</v>
      </c>
      <c r="D57" s="4" t="s">
        <v>660</v>
      </c>
      <c r="E57" s="49" t="n">
        <f aca="false">'Exhibit 4'!D39</f>
        <v>25.3</v>
      </c>
      <c r="F57" s="49" t="n">
        <f aca="false">'Exhibit 4'!E39</f>
        <v>25.246</v>
      </c>
      <c r="G57" s="40" t="n">
        <f aca="false">E57-F57</f>
        <v>0.054000000000002</v>
      </c>
      <c r="H57" s="50" t="n">
        <v>0.5</v>
      </c>
      <c r="I57" s="4" t="n">
        <f aca="false">IF(ABS(G57)&lt;=H57,0,1)</f>
        <v>0</v>
      </c>
    </row>
    <row r="58" customFormat="false" ht="15" hidden="false" customHeight="false" outlineLevel="0" collapsed="false">
      <c r="B58" s="4" t="n">
        <v>54</v>
      </c>
      <c r="C58" s="4" t="s">
        <v>714</v>
      </c>
      <c r="D58" s="4" t="s">
        <v>660</v>
      </c>
      <c r="E58" s="49" t="n">
        <f aca="false">'Exhibit 4'!D40</f>
        <v>148.4</v>
      </c>
      <c r="F58" s="49" t="n">
        <f aca="false">'Exhibit 4'!E40</f>
        <v>148.425</v>
      </c>
      <c r="G58" s="40" t="n">
        <f aca="false">E58-F58</f>
        <v>-0.0250000000000057</v>
      </c>
      <c r="H58" s="50" t="n">
        <v>0.5</v>
      </c>
      <c r="I58" s="4" t="n">
        <f aca="false">IF(ABS(G58)&lt;=H58,0,1)</f>
        <v>0</v>
      </c>
    </row>
    <row r="59" customFormat="false" ht="15" hidden="false" customHeight="false" outlineLevel="0" collapsed="false">
      <c r="B59" s="4" t="n">
        <v>55</v>
      </c>
      <c r="C59" s="4" t="s">
        <v>715</v>
      </c>
      <c r="D59" s="4" t="s">
        <v>660</v>
      </c>
      <c r="E59" s="49" t="n">
        <f aca="false">'Exhibit 4'!D41</f>
        <v>325.6</v>
      </c>
      <c r="F59" s="49" t="n">
        <f aca="false">'Exhibit 4'!E41</f>
        <v>325.547</v>
      </c>
      <c r="G59" s="40" t="n">
        <f aca="false">E59-F59</f>
        <v>0.0529999999999973</v>
      </c>
      <c r="H59" s="50" t="n">
        <v>0.5</v>
      </c>
      <c r="I59" s="4" t="n">
        <f aca="false">IF(ABS(G59)&lt;=H59,0,1)</f>
        <v>0</v>
      </c>
    </row>
    <row r="60" customFormat="false" ht="15" hidden="false" customHeight="false" outlineLevel="0" collapsed="false">
      <c r="B60" s="4" t="n">
        <v>56</v>
      </c>
      <c r="C60" s="4" t="s">
        <v>716</v>
      </c>
      <c r="D60" s="4" t="s">
        <v>660</v>
      </c>
      <c r="E60" s="49" t="n">
        <f aca="false">'Exhibit 4'!D42</f>
        <v>462</v>
      </c>
      <c r="F60" s="49" t="n">
        <f aca="false">'Exhibit 4'!E42</f>
        <v>461.992</v>
      </c>
      <c r="G60" s="40" t="n">
        <f aca="false">E60-F60</f>
        <v>0.00799999999998136</v>
      </c>
      <c r="H60" s="50" t="n">
        <v>0.5</v>
      </c>
      <c r="I60" s="4" t="n">
        <f aca="false">IF(ABS(G60)&lt;=H60,0,1)</f>
        <v>0</v>
      </c>
    </row>
    <row r="61" customFormat="false" ht="15" hidden="false" customHeight="false" outlineLevel="0" collapsed="false">
      <c r="B61" s="4" t="n">
        <v>57</v>
      </c>
      <c r="C61" s="4" t="s">
        <v>717</v>
      </c>
      <c r="D61" s="4" t="s">
        <v>660</v>
      </c>
      <c r="E61" s="49" t="n">
        <f aca="false">'Exhibit 4'!D43</f>
        <v>78</v>
      </c>
      <c r="F61" s="49" t="n">
        <f aca="false">'Exhibit 4'!E43</f>
        <v>77.924</v>
      </c>
      <c r="G61" s="40" t="n">
        <f aca="false">E61-F61</f>
        <v>0.0759999999999934</v>
      </c>
      <c r="H61" s="50" t="n">
        <v>0.5</v>
      </c>
      <c r="I61" s="4" t="n">
        <f aca="false">IF(ABS(G61)&lt;=H61,0,1)</f>
        <v>0</v>
      </c>
    </row>
    <row r="62" customFormat="false" ht="15" hidden="false" customHeight="false" outlineLevel="0" collapsed="false">
      <c r="B62" s="4" t="n">
        <v>58</v>
      </c>
      <c r="C62" s="4" t="s">
        <v>718</v>
      </c>
      <c r="D62" s="4" t="s">
        <v>660</v>
      </c>
      <c r="E62" s="49" t="n">
        <f aca="false">'Exhibit 4'!D44</f>
        <v>163.9</v>
      </c>
      <c r="F62" s="49" t="n">
        <f aca="false">'Exhibit 4'!E44</f>
        <v>163.94</v>
      </c>
      <c r="G62" s="40" t="n">
        <f aca="false">E62-F62</f>
        <v>-0.039999999999992</v>
      </c>
      <c r="H62" s="50" t="n">
        <v>0.5</v>
      </c>
      <c r="I62" s="4" t="n">
        <f aca="false">IF(ABS(G62)&lt;=H62,0,1)</f>
        <v>0</v>
      </c>
    </row>
    <row r="63" customFormat="false" ht="15" hidden="false" customHeight="false" outlineLevel="0" collapsed="false">
      <c r="B63" s="4" t="n">
        <v>59</v>
      </c>
      <c r="C63" s="4" t="s">
        <v>719</v>
      </c>
      <c r="D63" s="4" t="s">
        <v>660</v>
      </c>
      <c r="E63" s="49" t="n">
        <f aca="false">'Exhibit 4'!D45</f>
        <v>64.7</v>
      </c>
      <c r="F63" s="49" t="n">
        <f aca="false">'Exhibit 4'!E45</f>
        <v>64.723</v>
      </c>
      <c r="G63" s="40" t="n">
        <f aca="false">E63-F63</f>
        <v>-0.0229999999999961</v>
      </c>
      <c r="H63" s="50" t="n">
        <v>0.5</v>
      </c>
      <c r="I63" s="4" t="n">
        <f aca="false">IF(ABS(G63)&lt;=H63,0,1)</f>
        <v>0</v>
      </c>
    </row>
    <row r="64" customFormat="false" ht="15" hidden="false" customHeight="false" outlineLevel="0" collapsed="false">
      <c r="B64" s="4" t="n">
        <v>60</v>
      </c>
      <c r="C64" s="4" t="s">
        <v>720</v>
      </c>
      <c r="D64" s="4" t="s">
        <v>686</v>
      </c>
      <c r="E64" s="51" t="n">
        <f aca="false">'Exhibit 5'!D21</f>
        <v>484.99</v>
      </c>
      <c r="F64" s="51" t="n">
        <f aca="false">'Exhibit 5'!D23</f>
        <v>484.99</v>
      </c>
      <c r="G64" s="40" t="n">
        <f aca="false">E64-F64</f>
        <v>0</v>
      </c>
      <c r="H64" s="50" t="n">
        <v>0</v>
      </c>
      <c r="I64" s="4" t="n">
        <f aca="false">IF(ROUND(G64,6)=0,0,1)</f>
        <v>0</v>
      </c>
    </row>
    <row r="65" customFormat="false" ht="15" hidden="false" customHeight="false" outlineLevel="0" collapsed="false">
      <c r="B65" s="4" t="n">
        <v>61</v>
      </c>
      <c r="C65" s="4" t="s">
        <v>721</v>
      </c>
      <c r="D65" s="4" t="s">
        <v>660</v>
      </c>
      <c r="E65" s="52" t="n">
        <f aca="false">'Exhibit 5'!G21</f>
        <v>0.0525379121218994</v>
      </c>
      <c r="F65" s="52" t="n">
        <f aca="false">'Exhibit 5'!D25</f>
        <v>0.0525</v>
      </c>
      <c r="G65" s="53" t="n">
        <f aca="false">E65-F65</f>
        <v>3.79121218994222E-005</v>
      </c>
      <c r="H65" s="54" t="n">
        <v>5E-005</v>
      </c>
      <c r="I65" s="4" t="n">
        <f aca="false">IF(ABS(G65)&lt;=H65,0,1)</f>
        <v>0</v>
      </c>
    </row>
    <row r="66" customFormat="false" ht="15" hidden="false" customHeight="false" outlineLevel="0" collapsed="false">
      <c r="B66" s="4" t="n">
        <v>62</v>
      </c>
      <c r="C66" s="4" t="s">
        <v>722</v>
      </c>
      <c r="D66" s="4" t="s">
        <v>660</v>
      </c>
      <c r="E66" s="51" t="n">
        <f aca="false">'Exhibit 5'!D32</f>
        <v>14.9996907216495</v>
      </c>
      <c r="F66" s="51" t="n">
        <f aca="false">'Exhibit 5'!D33</f>
        <v>15.01</v>
      </c>
      <c r="G66" s="40" t="n">
        <f aca="false">E66-F66</f>
        <v>-0.0103092783505279</v>
      </c>
      <c r="H66" s="50" t="n">
        <v>0.5</v>
      </c>
      <c r="I66" s="4" t="n">
        <f aca="false">IF(ABS(G66)&lt;=H66,0,1)</f>
        <v>0</v>
      </c>
    </row>
    <row r="67" customFormat="false" ht="15" hidden="false" customHeight="false" outlineLevel="0" collapsed="false">
      <c r="B67" s="4" t="n">
        <v>63</v>
      </c>
      <c r="C67" s="4" t="s">
        <v>723</v>
      </c>
      <c r="D67" s="4" t="s">
        <v>660</v>
      </c>
      <c r="E67" s="52" t="n">
        <f aca="false">'Exhibit 5'!D41</f>
        <v>0.14304051</v>
      </c>
      <c r="F67" s="52" t="n">
        <f aca="false">'Exhibit 5'!D42</f>
        <v>0.143</v>
      </c>
      <c r="G67" s="53" t="n">
        <f aca="false">E67-F67</f>
        <v>4.05099999999936E-005</v>
      </c>
      <c r="H67" s="54" t="n">
        <v>5E-005</v>
      </c>
      <c r="I67" s="4" t="n">
        <f aca="false">IF(ABS(G67)&lt;=H67,0,1)</f>
        <v>0</v>
      </c>
    </row>
    <row r="68" customFormat="false" ht="15" hidden="false" customHeight="false" outlineLevel="0" collapsed="false">
      <c r="B68" s="4" t="n">
        <v>64</v>
      </c>
      <c r="C68" s="4" t="s">
        <v>724</v>
      </c>
      <c r="D68" s="4" t="s">
        <v>686</v>
      </c>
      <c r="E68" s="51" t="n">
        <f aca="false">'Exhibit 5'!D86</f>
        <v>100.019059</v>
      </c>
      <c r="F68" s="51" t="n">
        <f aca="false">'Exhibit 5'!D54</f>
        <v>100.019059</v>
      </c>
      <c r="G68" s="40" t="n">
        <f aca="false">E68-F68</f>
        <v>0</v>
      </c>
      <c r="H68" s="50" t="n">
        <v>0</v>
      </c>
      <c r="I68" s="4" t="n">
        <f aca="false">IF(ROUND(G68,6)=0,0,1)</f>
        <v>0</v>
      </c>
    </row>
    <row r="69" customFormat="false" ht="15" hidden="false" customHeight="false" outlineLevel="0" collapsed="false">
      <c r="B69" s="4" t="n">
        <v>65</v>
      </c>
      <c r="C69" s="4" t="s">
        <v>725</v>
      </c>
      <c r="D69" s="4" t="s">
        <v>686</v>
      </c>
      <c r="E69" s="49" t="n">
        <f aca="false">'Exhibit 6'!D34</f>
        <v>165</v>
      </c>
      <c r="F69" s="49" t="n">
        <f aca="false">'Exhibit 6'!D35</f>
        <v>165</v>
      </c>
      <c r="G69" s="40" t="n">
        <f aca="false">E69-F69</f>
        <v>0</v>
      </c>
      <c r="H69" s="50" t="n">
        <v>0</v>
      </c>
      <c r="I69" s="4" t="n">
        <f aca="false">IF(ROUND(G69,6)=0,0,1)</f>
        <v>0</v>
      </c>
    </row>
    <row r="70" customFormat="false" ht="15" hidden="false" customHeight="false" outlineLevel="0" collapsed="false">
      <c r="B70" s="4" t="n">
        <v>66</v>
      </c>
      <c r="C70" s="4" t="s">
        <v>726</v>
      </c>
      <c r="D70" s="4" t="s">
        <v>686</v>
      </c>
      <c r="E70" s="49" t="n">
        <f aca="false">'Exhibit 6'!D39</f>
        <v>135</v>
      </c>
      <c r="F70" s="49" t="n">
        <f aca="false">'Exhibit 6'!D40</f>
        <v>135</v>
      </c>
      <c r="G70" s="40" t="n">
        <f aca="false">E70-F70</f>
        <v>0</v>
      </c>
      <c r="H70" s="50" t="n">
        <v>0</v>
      </c>
      <c r="I70" s="4" t="n">
        <f aca="false">IF(ROUND(G70,6)=0,0,1)</f>
        <v>0</v>
      </c>
    </row>
    <row r="71" customFormat="false" ht="15" hidden="false" customHeight="false" outlineLevel="0" collapsed="false">
      <c r="B71" s="4" t="n">
        <v>67</v>
      </c>
      <c r="C71" s="4" t="s">
        <v>727</v>
      </c>
      <c r="D71" s="4" t="s">
        <v>686</v>
      </c>
      <c r="E71" s="49" t="n">
        <f aca="false">'Exhibit 6'!D38</f>
        <v>1.5</v>
      </c>
      <c r="F71" s="49" t="n">
        <f aca="false">-'Exhibit 6'!D37*0.05</f>
        <v>1.5</v>
      </c>
      <c r="G71" s="40" t="n">
        <f aca="false">E71-F71</f>
        <v>0</v>
      </c>
      <c r="H71" s="50" t="n">
        <v>0</v>
      </c>
      <c r="I71" s="4" t="n">
        <f aca="false">IF(ROUND(G71,6)=0,0,1)</f>
        <v>0</v>
      </c>
    </row>
    <row r="73" customFormat="false" ht="15" hidden="false" customHeight="false" outlineLevel="0" collapsed="false">
      <c r="C73" s="3" t="s">
        <v>728</v>
      </c>
      <c r="I73" s="3" t="n">
        <f aca="false">SUM(I5:I71)</f>
        <v>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&amp;C&amp;8IC Simulator · Practice use only ·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2026-10-12T04:31:32Z</dcterms:created>
  <dc:creator>openpyxl</dc:creator>
  <dc:description/>
  <dc:language>en-US</dc:language>
  <cp:lastModifiedBy/>
  <dcterms:modified xsi:type="dcterms:W3CDTF">2026-10-12T04:31:32Z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