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README" sheetId="2" state="visible" r:id="rId4"/>
    <sheet name="Exhibit 1" sheetId="3" state="visible" r:id="rId5"/>
    <sheet name="Exhibit 2" sheetId="4" state="visible" r:id="rId6"/>
    <sheet name="Exhibit 3" sheetId="5" state="visible" r:id="rId7"/>
    <sheet name="Exhibit 4" sheetId="6" state="visible" r:id="rId8"/>
    <sheet name="Exhibit 5" sheetId="7" state="visible" r:id="rId9"/>
    <sheet name="Exhibit 6" sheetId="8" state="visible" r:id="rId10"/>
    <sheet name="Exhibit 7" sheetId="9" state="visible" r:id="rId11"/>
    <sheet name="Exhibit 8" sheetId="10" state="visible" r:id="rId12"/>
    <sheet name="Checks" sheetId="11" state="visible" r:id="rId13"/>
  </sheets>
  <definedNames>
    <definedName function="false" hidden="false" localSheetId="10" name="_xlnm.Print_Area" vbProcedure="false">Checks!$A$1:$H$70</definedName>
    <definedName function="false" hidden="false" localSheetId="0" name="_xlnm.Print_Area" vbProcedure="false">Cover!$A$1:$C$22</definedName>
    <definedName function="false" hidden="false" localSheetId="2" name="_xlnm.Print_Area" vbProcedure="false">'Exhibit 1'!$A$1:$J$25</definedName>
    <definedName function="false" hidden="false" localSheetId="2" name="_xlnm.Print_Titles" vbProcedure="false">'Exhibit 1'!$1:$5</definedName>
    <definedName function="false" hidden="false" localSheetId="3" name="_xlnm.Print_Area" vbProcedure="false">'Exhibit 2'!$A$1:$N$27</definedName>
    <definedName function="false" hidden="false" localSheetId="3" name="_xlnm.Print_Titles" vbProcedure="false">'Exhibit 2'!$1:$5</definedName>
    <definedName function="false" hidden="false" localSheetId="4" name="_xlnm.Print_Area" vbProcedure="false">'Exhibit 3'!$A$1:$F$40</definedName>
    <definedName function="false" hidden="false" localSheetId="4" name="_xlnm.Print_Titles" vbProcedure="false">'Exhibit 3'!$1:$5</definedName>
    <definedName function="false" hidden="false" localSheetId="5" name="_xlnm.Print_Area" vbProcedure="false">'Exhibit 4'!$A$1:$F$19</definedName>
    <definedName function="false" hidden="false" localSheetId="5" name="_xlnm.Print_Titles" vbProcedure="false">'Exhibit 4'!$1:$5</definedName>
    <definedName function="false" hidden="false" localSheetId="6" name="_xlnm.Print_Area" vbProcedure="false">'Exhibit 5'!$A$1:$F$14</definedName>
    <definedName function="false" hidden="false" localSheetId="6" name="_xlnm.Print_Titles" vbProcedure="false">'Exhibit 5'!$1:$5</definedName>
    <definedName function="false" hidden="false" localSheetId="7" name="_xlnm.Print_Area" vbProcedure="false">'Exhibit 6'!$A$1:$E$17</definedName>
    <definedName function="false" hidden="false" localSheetId="7" name="_xlnm.Print_Titles" vbProcedure="false">'Exhibit 6'!$1:$5</definedName>
    <definedName function="false" hidden="false" localSheetId="8" name="_xlnm.Print_Area" vbProcedure="false">'Exhibit 7'!$A$1:$E$23</definedName>
    <definedName function="false" hidden="false" localSheetId="8" name="_xlnm.Print_Titles" vbProcedure="false">'Exhibit 7'!$1:$5</definedName>
    <definedName function="false" hidden="false" localSheetId="9" name="_xlnm.Print_Area" vbProcedure="false">'Exhibit 8'!$A$1:$E$9</definedName>
    <definedName function="false" hidden="false" localSheetId="9" name="_xlnm.Print_Titles" vbProcedure="false">'Exhibit 8'!$1:$5</definedName>
    <definedName function="false" hidden="false" localSheetId="1" name="_xlnm.Print_Area" vbProcedure="false">README!$A$1:$C$37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<sst xmlns="http://schemas.openxmlformats.org/spreadsheetml/2006/main" count="641" uniqueCount="415">
  <si>
    <t xml:space="preserve">Regions Financial: should we partner with private credit?</t>
  </si>
  <si>
    <t xml:space="preserve">Client fact pack (exhibit data book) · v1 · as of 9 Oct 2026</t>
  </si>
  <si>
    <t xml:space="preserve">Case</t>
  </si>
  <si>
    <t xml:space="preserve">Regions Financial: should Regions respond to private credit in its middle market, and how?</t>
  </si>
  <si>
    <t xml:space="preserve">Category / level</t>
  </si>
  <si>
    <t xml:space="preserve">Consulting · Intermediate</t>
  </si>
  <si>
    <t xml:space="preserve">Client</t>
  </si>
  <si>
    <t xml:space="preserve">Regions Financial Corporation (NYSE: RF), Birmingham, Alabama. Real client data from SEC filings; the engagement is HYPOTHETICAL</t>
  </si>
  <si>
    <t xml:space="preserve">Data as of</t>
  </si>
  <si>
    <t xml:space="preserve">10-Q for Q2-2026 (filed 6 Aug 2026) and the 2Q26 earnings release (17 Jul 2026); market data to 9 Oct 2026; case date 12 Oct 2026</t>
  </si>
  <si>
    <t xml:space="preserve">Version</t>
  </si>
  <si>
    <t xml:space="preserve">v1 (12 Oct 2026) · uncalibrated · deliverable format pending Will's approval</t>
  </si>
  <si>
    <t xml:space="preserve">Use</t>
  </si>
  <si>
    <t xml:space="preserve">Practice use only · built from public information</t>
  </si>
  <si>
    <t xml:space="preserve">Master check</t>
  </si>
  <si>
    <t xml:space="preserve">Tab map</t>
  </si>
  <si>
    <t xml:space="preserve">README</t>
  </si>
  <si>
    <t xml:space="preserve">Conventions, definitions, sources</t>
  </si>
  <si>
    <t xml:space="preserve">Exhibit 1</t>
  </si>
  <si>
    <t xml:space="preserve">Financial summary FY23A–LTM Jun-26</t>
  </si>
  <si>
    <t xml:space="preserve">Exhibit 2</t>
  </si>
  <si>
    <t xml:space="preserve">Quarterly results, capital and credit, Q1-24 to Q2-26</t>
  </si>
  <si>
    <t xml:space="preserve">Exhibit 3</t>
  </si>
  <si>
    <t xml:space="preserve">Loan portfolio, C&amp;I risk ratings, commitments, yields</t>
  </si>
  <si>
    <t xml:space="preserve">Exhibit 4</t>
  </si>
  <si>
    <t xml:space="preserve">Corporate Bank segment</t>
  </si>
  <si>
    <t xml:space="preserve">Exhibit 5</t>
  </si>
  <si>
    <t xml:space="preserve">Regulatory capital</t>
  </si>
  <si>
    <t xml:space="preserve">Exhibit 6</t>
  </si>
  <si>
    <t xml:space="preserve">Bank–private credit partnership precedents</t>
  </si>
  <si>
    <t xml:space="preserve">Exhibit 7</t>
  </si>
  <si>
    <t xml:space="preserve">Market context: rates and private credit pricing</t>
  </si>
  <si>
    <t xml:space="preserve">Exhibit 8</t>
  </si>
  <si>
    <t xml:space="preserve">Engagement data provided by the client (HYPOTHETICAL)</t>
  </si>
  <si>
    <t xml:space="preserve">Checks</t>
  </si>
  <si>
    <t xml:space="preserve">Internal and filed-data ties; feeds the master check</t>
  </si>
  <si>
    <t xml:space="preserve">README: conventions, definitions and sources</t>
  </si>
  <si>
    <t xml:space="preserve">Read before using the exhibits</t>
  </si>
  <si>
    <t xml:space="preserve">Purpose</t>
  </si>
  <si>
    <t xml:space="preserve">The client fact pack behind the briefing book. Exhibit numbers match the packet. It holds data only: no option economics, scenarios or recommendation.</t>
  </si>
  <si>
    <t xml:space="preserve">Colour code</t>
  </si>
  <si>
    <t xml:space="preserve">Blue font = hard-coded input from a cited source; black = formula; green = link to another tab. Yellow fill (FFF9E6) is reserved for cells a candidate fills in (none here).</t>
  </si>
  <si>
    <t xml:space="preserve">Units</t>
  </si>
  <si>
    <t xml:space="preserve">Each tab states its units in row 2 and column C. $M = millions of US dollars; $bn = billions; bp = basis points; ratios as %.</t>
  </si>
  <si>
    <t xml:space="preserve">Sign convention</t>
  </si>
  <si>
    <t xml:space="preserve">Income positive. Expenses, provisions and taxes are stored as positive numbers and subtracted in formulas (rows marked (−)). Negative results show in parentheses.</t>
  </si>
  <si>
    <t xml:space="preserve">Periods</t>
  </si>
  <si>
    <t xml:space="preserve">FY = fiscal year ending 31 Dec; A = actual. 6M = six months to 30 Jun. LTM Jun-26 = FY2025 + 6M Jun-26 − 6M Jun-25, built as a formula. Q4 quarters are derived (FY − 9M) and flagged.</t>
  </si>
  <si>
    <t xml:space="preserve">Ratios</t>
  </si>
  <si>
    <t xml:space="preserve">NIM, ROATCE and net charge-offs are annualised as reported. ROATCE (return on average tangible common equity) is non-GAAP as defined by Regions. CET1 = common equity Tier 1 under the standardized approach; current-quarter capital figures were estimates when filed.</t>
  </si>
  <si>
    <t xml:space="preserve">Base rate</t>
  </si>
  <si>
    <t xml:space="preserve">1M CME Term SOFR 3.92490% on 9 Oct 2026 (CME data via global-rates.com, fetched 11 Oct 2026 and re-checked 12 Oct 2026); 3M 4.03887%, 6M 4.19271%, 12M 4.47215%. Any all-in rate in this pack = 1M Term SOFR + spread. The rate stress in Exhibit 7 is a +100bp parallel shift applied to 1M Term SOFR.</t>
  </si>
  <si>
    <t xml:space="preserve">Tolerance</t>
  </si>
  <si>
    <t xml:space="preserve">Internal arithmetic ties to 0. Ties to filed figures pass within ±0.5 × the reported unit per figure summed.</t>
  </si>
  <si>
    <t xml:space="preserve">Layout</t>
  </si>
  <si>
    <t xml:space="preserve">Column B = label, column C = units, data from column D; period-end dates in row 3 on period exhibits; source / note in the last column. n/d cells are left blank and flagged.</t>
  </si>
  <si>
    <t xml:space="preserve">HYPOTHETICAL</t>
  </si>
  <si>
    <t xml:space="preserve">The engagement, the advisory firm (Halden Street Partners, fictional), Exhibit 8 (H1–H3) and the stakeholder interviews in the briefing book are hypothetical. Every other figure is from the cited public sources.</t>
  </si>
  <si>
    <t xml:space="preserve">Source label</t>
  </si>
  <si>
    <t xml:space="preserve">Regions data from SEC EDGAR (CIK 0001281761). This is a client consulting case built only from public data; the site needs a 'Client case' source label.</t>
  </si>
  <si>
    <t xml:space="preserve">Sources</t>
  </si>
  <si>
    <t xml:space="preserve">R1</t>
  </si>
  <si>
    <t xml:space="preserve">Regions 10-K for FY2025 (filed 24 Feb 2026, accession 0001281761-26-000019): https://www.sec.gov/Archives/edgar/data/1281761/000128176126000019/rf-20251231.htm ; figures also via SEC XBRL company facts: https://data.sec.gov/api/xbrl/companyfacts/CIK0001281761.json</t>
  </si>
  <si>
    <t xml:space="preserve">R2</t>
  </si>
  <si>
    <t xml:space="preserve">Regions 10-Q for Q3-2025 (accession 0001281761-25-000080), via SEC XBRL</t>
  </si>
  <si>
    <t xml:space="preserve">R3</t>
  </si>
  <si>
    <t xml:space="preserve">Regions 10-Q for Q2-2026, filed 6 Aug 2026: https://www.sec.gov/Archives/edgar/data/1281761/000128176126000055/rf-20260630.htm</t>
  </si>
  <si>
    <t xml:space="preserve">R4</t>
  </si>
  <si>
    <t xml:space="preserve">Financial supplement to the 1Q25 earnings release (8-K, 17 Apr 2025, Ex. 99.2): https://www.sec.gov/Archives/edgar/data/1281761/000128176125000028/rf-2025331xexhibitx992.htm</t>
  </si>
  <si>
    <t xml:space="preserve">R5</t>
  </si>
  <si>
    <t xml:space="preserve">Financial supplement to the 1Q26 earnings release (8-K, 17 Apr 2026, Ex. 99.2): https://www.sec.gov/Archives/edgar/data/1281761/000128176126000032/rf-2026331xexhibitx992.htm</t>
  </si>
  <si>
    <t xml:space="preserve">R6</t>
  </si>
  <si>
    <t xml:space="preserve">2Q26 earnings release and financial supplement (8-K, 17 Jul 2026, Ex. 99.1 and 99.2): https://www.sec.gov/Archives/edgar/data/1281761/000128176126000050/rf-2026630xexhibitx992.htm</t>
  </si>
  <si>
    <t xml:space="preserve">R7</t>
  </si>
  <si>
    <t xml:space="preserve">Regions press release, 'Regions Bank Launches Whole Loan Advisory Team', 26 Aug 2026: https://ir.regions.com/news-events/press-releases/news-details/2026/Regions-Bank-Launches-Whole-Loan-Advisory-Team-Helping-Clients-Optimize-Balance-Sheets-and-Loan-Portfolios/default.aspx</t>
  </si>
  <si>
    <t xml:space="preserve">R8</t>
  </si>
  <si>
    <t xml:space="preserve">Citi press release, 26 Sep 2024: https://www.citigroup.com/global/news/press-release/2024/citi-and-apollo-announce-25-billion-private-credit-direct-lending-program</t>
  </si>
  <si>
    <t xml:space="preserve">R9</t>
  </si>
  <si>
    <t xml:space="preserve">Wells Fargo press release, 26 Sep 2023: https://newsroom.wf.com/news-releases/news-details/2023/Centerbridge-Partners-and-Wells-Fargo-Enter-Strategic-Relationship-Focused-on-Direct-Lending-to-Middle-Market-Companies/default.aspx</t>
  </si>
  <si>
    <t xml:space="preserve">R10</t>
  </si>
  <si>
    <t xml:space="preserve">PNC press release, 6 May 2024: https://investor.pnc.com/news-events/financial-press-releases/detail/625/pnc-tcw-partner-to-expand-capabilities-create-private-credit-platform</t>
  </si>
  <si>
    <t xml:space="preserve">R11</t>
  </si>
  <si>
    <t xml:space="preserve">Fifth Third press release, 29 Jul 2025: https://ir.53.com/news/news-details/2025/Fifth-Third-and-Eldridge-Announce-Private-Credit-Partnership/default.aspx</t>
  </si>
  <si>
    <t xml:space="preserve">R12</t>
  </si>
  <si>
    <t xml:space="preserve">Phoenix Merchant Partners / Texas Capital press release, 30 Jun 2026: https://www.prnewswire.com/news-releases/phoenix-merchant-partners-and-texas-capital-alternative-asset-management-announce-strategic-relationship-to-serve-the-core-middle-market-302814419.html</t>
  </si>
  <si>
    <t xml:space="preserve">R13</t>
  </si>
  <si>
    <t xml:space="preserve">Deloitte Insights, 'Banks and private credit partnerships', 24 Jul 2025: https://www.deloitte.com/us/en/insights/industry/financial-services/banks-private-credit-partnerships.html</t>
  </si>
  <si>
    <t xml:space="preserve">R14</t>
  </si>
  <si>
    <t xml:space="preserve">CME Term SOFR via https://www.global-rates.com/en/interest-rates/cme-term-sofr/ (9 Oct 2026)</t>
  </si>
  <si>
    <t xml:space="preserve">R15</t>
  </si>
  <si>
    <t xml:space="preserve">ABF Journal, 'Banks and private credit managers are building an origination infrastructure that neither could construct alone' (2026; secondary): https://www.abfjournal.com/banks-and-private-credit-managers-are-building-an-origination-infrastructure-that-neither-could-construct-alone/</t>
  </si>
  <si>
    <t xml:space="preserve">R16</t>
  </si>
  <si>
    <t xml:space="preserve">FOMC statement, 16 Sep 2026: https://www.federalreserve.gov/newsevents/pressreleases/monetary20260916a.htm</t>
  </si>
  <si>
    <t xml:space="preserve">R17</t>
  </si>
  <si>
    <t xml:space="preserve">Portage Point Partners, Q2 2026 Credit Market Update (Jul 2026), p.8, citing PitchBook LCD data as of 30 Jun 2026: https://portagepointpartners.com/wp-content/uploads/2026/08/Q2-Credit-Market-Update-July-2026.pdf</t>
  </si>
  <si>
    <t xml:space="preserve">R18</t>
  </si>
  <si>
    <t xml:space="preserve">Regions press release, Materials and Infrastructure Group, 7 Oct 2026: https://ir.regions.com/news-events/press-releases/news-details/2026/Regions-Bank-Launches-Materials-and-Infrastructure-Group/default.aspx</t>
  </si>
  <si>
    <t xml:space="preserve">R19</t>
  </si>
  <si>
    <t xml:space="preserve">Banking Dive, 'Bank execs weigh in on private credit threat', 17 Jun 2024: https://www.bankingdive.com/news/private-credit-threat-banks-jpmorgan-wells-regions-direct-lending/719125/</t>
  </si>
  <si>
    <t xml:space="preserve">R20</t>
  </si>
  <si>
    <t xml:space="preserve">Regions 10-K for FY2024 (filed 21 Feb 2025, accession 0001281761-25-000010): https://www.sec.gov/Archives/edgar/data/1281761/000128176125000010/rf-20241231.htm (Table 8 p.61; MD&amp;A p.62; Note 4 p.117; Note 12 p.135)</t>
  </si>
  <si>
    <t xml:space="preserve">R21</t>
  </si>
  <si>
    <t xml:space="preserve">Federal Reserve FEDS Notes, 'Private Credit and Leveraged Loan Markets: Similarities, Differences, and Substitution', 11 Aug 2026, Table 1: https://www.federalreserve.gov/econres/notes/feds-notes/private-credit-and-leveraged-loan-markets-similarities-differences-and-substitution-20260811.html</t>
  </si>
  <si>
    <t xml:space="preserve">Exhibit 1: Financial summary, Regions Financial Corporation (consolidated)</t>
  </si>
  <si>
    <t xml:space="preserve">($ in millions unless stated; fiscal years ending December 31)</t>
  </si>
  <si>
    <t xml:space="preserve">Period end date</t>
  </si>
  <si>
    <t xml:space="preserve">date</t>
  </si>
  <si>
    <t xml:space="preserve">FY23A</t>
  </si>
  <si>
    <t xml:space="preserve">FY24A</t>
  </si>
  <si>
    <t xml:space="preserve">FY25A</t>
  </si>
  <si>
    <t xml:space="preserve">6M Jun-25</t>
  </si>
  <si>
    <t xml:space="preserve">6M Jun-26</t>
  </si>
  <si>
    <t xml:space="preserve">LTM Jun-26</t>
  </si>
  <si>
    <t xml:space="preserve">Source / note</t>
  </si>
  <si>
    <t xml:space="preserve">Basis: GAAP, as reported in the 10-K and 10-Q (SEC XBRL). LTM Jun-26 = FY25A + 6M Jun-26 − 6M Jun-25 (formula). Balance sheet rows are period-end; the LTM column links to 30 Jun 2026.</t>
  </si>
  <si>
    <t xml:space="preserve">A. Income statement</t>
  </si>
  <si>
    <t xml:space="preserve">Net interest income</t>
  </si>
  <si>
    <t xml:space="preserve">$M</t>
  </si>
  <si>
    <t xml:space="preserve">10-K FY2025 / FY2024; 10-Q Q2-2026 [R1–R3]</t>
  </si>
  <si>
    <t xml:space="preserve">Non-interest income</t>
  </si>
  <si>
    <t xml:space="preserve">(−) Non-interest expense</t>
  </si>
  <si>
    <t xml:space="preserve">Stored positive, subtracted in formulas</t>
  </si>
  <si>
    <t xml:space="preserve">Pre-tax pre-provision income (PPNR)</t>
  </si>
  <si>
    <t xml:space="preserve">Formula; Regions reports this as 'PPI' (non-GAAP)</t>
  </si>
  <si>
    <t xml:space="preserve">(−) Provision for credit losses</t>
  </si>
  <si>
    <t xml:space="preserve">Income before income taxes</t>
  </si>
  <si>
    <t xml:space="preserve">Formula; tied to reported figures on the Checks tab</t>
  </si>
  <si>
    <t xml:space="preserve">(−) Income tax expense</t>
  </si>
  <si>
    <t xml:space="preserve">Net income</t>
  </si>
  <si>
    <t xml:space="preserve">Formula; tied to reported net income on the Checks tab</t>
  </si>
  <si>
    <t xml:space="preserve">Net income available to common shareholders</t>
  </si>
  <si>
    <t xml:space="preserve">After preferred dividends</t>
  </si>
  <si>
    <t xml:space="preserve">B. Balance sheet and capital (period end)</t>
  </si>
  <si>
    <t xml:space="preserve">Total assets</t>
  </si>
  <si>
    <t xml:space="preserve">10-K / 10-Q balance sheet</t>
  </si>
  <si>
    <t xml:space="preserve">Loans, net of unearned income</t>
  </si>
  <si>
    <t xml:space="preserve">of which commercial and industrial (C&amp;I)</t>
  </si>
  <si>
    <t xml:space="preserve">Dec-23: 10-K FY2024 Table 8 (p.61) and Note 4 (p.117) [R20]; later periods: earnings supplements [R4–R6]</t>
  </si>
  <si>
    <t xml:space="preserve">Allowance for credit losses (loans)</t>
  </si>
  <si>
    <t xml:space="preserve">Excludes the reserve for unfunded commitments</t>
  </si>
  <si>
    <t xml:space="preserve">Total deposits</t>
  </si>
  <si>
    <t xml:space="preserve">Total shareholders' equity</t>
  </si>
  <si>
    <t xml:space="preserve">Common equity Tier 1 (CET1) ratio</t>
  </si>
  <si>
    <t xml:space="preserve">%</t>
  </si>
  <si>
    <t xml:space="preserve">Dec-23: 10.26% (CET1 capital $12,976M), 10-K FY2024 Note 12, p.135 [R20]; later periods: earnings supplements; Jun-26 estimated at the time of filing (10-Q: 10.72%)</t>
  </si>
  <si>
    <t xml:space="preserve">Loans ÷ deposits</t>
  </si>
  <si>
    <t xml:space="preserve">Formula</t>
  </si>
  <si>
    <t xml:space="preserve">C&amp;I share of total loans</t>
  </si>
  <si>
    <t xml:space="preserve">Exhibit 2: Quarterly results, capital and credit, Q1-24 to Q2-26</t>
  </si>
  <si>
    <t xml:space="preserve">($ in millions unless stated; quarters ending on the date in row 3)</t>
  </si>
  <si>
    <t xml:space="preserve">Q1-24</t>
  </si>
  <si>
    <t xml:space="preserve">Q2-24</t>
  </si>
  <si>
    <t xml:space="preserve">Q3-24</t>
  </si>
  <si>
    <t xml:space="preserve">Q4-24</t>
  </si>
  <si>
    <t xml:space="preserve">Q1-25</t>
  </si>
  <si>
    <t xml:space="preserve">Q2-25</t>
  </si>
  <si>
    <t xml:space="preserve">Q3-25</t>
  </si>
  <si>
    <t xml:space="preserve">Q4-25</t>
  </si>
  <si>
    <t xml:space="preserve">Q1-26</t>
  </si>
  <si>
    <t xml:space="preserve">Q2-26</t>
  </si>
  <si>
    <t xml:space="preserve">Basis: GAAP from SEC XBRL (10-Q quarters); Q4 = FY (10-K) − 9M (Q3 10-Q), derived and flagged. Ratios from the earnings supplements, latest revision of each quarter.</t>
  </si>
  <si>
    <t xml:space="preserve">Q4 columns derived: FY − Q1 − Q2 − Q3</t>
  </si>
  <si>
    <t xml:space="preserve">of which capital markets income</t>
  </si>
  <si>
    <t xml:space="preserve">Earnings supplements: 1Q25 (Q1-24..Q1-25), 2Q26 (Q2-25..Q2-26) [R4,R6]</t>
  </si>
  <si>
    <t xml:space="preserve">of which commercial credit fee income</t>
  </si>
  <si>
    <t xml:space="preserve">As above</t>
  </si>
  <si>
    <t xml:space="preserve">PPNR</t>
  </si>
  <si>
    <t xml:space="preserve">Income before income taxes, reported</t>
  </si>
  <si>
    <t xml:space="preserve">Tie on the Checks tab</t>
  </si>
  <si>
    <t xml:space="preserve">Reported pre-tax less tax; tied to reported net income on the Checks tab</t>
  </si>
  <si>
    <t xml:space="preserve">B. Ratios, capital and credit (earnings supplements)</t>
  </si>
  <si>
    <t xml:space="preserve">Net interest margin (FTE, annualised)</t>
  </si>
  <si>
    <t xml:space="preserve">[R4,R6]</t>
  </si>
  <si>
    <t xml:space="preserve">Return on average tangible common equity (non-GAAP, annualised)</t>
  </si>
  <si>
    <t xml:space="preserve">Reported, unadjusted</t>
  </si>
  <si>
    <t xml:space="preserve">Net charge-offs ÷ average loans (annualised)</t>
  </si>
  <si>
    <t xml:space="preserve">Business criticized loans ÷ total business loans</t>
  </si>
  <si>
    <t xml:space="preserve">2Q26 supplement; earlier quarters n/d in the documents used</t>
  </si>
  <si>
    <t xml:space="preserve">C&amp;I loans, period end</t>
  </si>
  <si>
    <t xml:space="preserve">CET1 capital</t>
  </si>
  <si>
    <t xml:space="preserve">Q1-25 from the 1Q26 supplement (revised); latest quarter estimated [R5]</t>
  </si>
  <si>
    <t xml:space="preserve">Total risk-weighted assets (RWA)</t>
  </si>
  <si>
    <t xml:space="preserve">CET1 ratio, reported</t>
  </si>
  <si>
    <t xml:space="preserve">CET1 ratio, recomputed (CET1 ÷ RWA)</t>
  </si>
  <si>
    <t xml:space="preserve">Formula; ties to reported at 1 decimal (Checks)</t>
  </si>
  <si>
    <t xml:space="preserve">Exhibit 3: Loan portfolio, C&amp;I risk ratings and commitments</t>
  </si>
  <si>
    <t xml:space="preserve">($ in millions; period end)</t>
  </si>
  <si>
    <t xml:space="preserve">Jun-26</t>
  </si>
  <si>
    <t xml:space="preserve">Dec-25</t>
  </si>
  <si>
    <t xml:space="preserve">Basis: 10-Q Q2-2026, Note 4 (loans, net of unearned income) and the off-balance-sheet commitments note [R3].</t>
  </si>
  <si>
    <t xml:space="preserve">A. Loans by class</t>
  </si>
  <si>
    <t xml:space="preserve">Commercial and industrial</t>
  </si>
  <si>
    <t xml:space="preserve">Commercial real estate mortgage, owner-occupied</t>
  </si>
  <si>
    <t xml:space="preserve">Commercial real estate construction, owner-occupied</t>
  </si>
  <si>
    <t xml:space="preserve">Investor real estate mortgage</t>
  </si>
  <si>
    <t xml:space="preserve">Investor real estate construction</t>
  </si>
  <si>
    <t xml:space="preserve">Residential first mortgage</t>
  </si>
  <si>
    <t xml:space="preserve">Home equity lines</t>
  </si>
  <si>
    <t xml:space="preserve">Home equity loans</t>
  </si>
  <si>
    <t xml:space="preserve">Consumer credit card</t>
  </si>
  <si>
    <t xml:space="preserve">Other consumer</t>
  </si>
  <si>
    <t xml:space="preserve">Total loans, net of unearned income</t>
  </si>
  <si>
    <t xml:space="preserve">Sum; tied to $99,200M / $95,637M on the Checks tab</t>
  </si>
  <si>
    <t xml:space="preserve">Business loans (commercial + investor real estate)</t>
  </si>
  <si>
    <t xml:space="preserve">Regions' 'business' definition</t>
  </si>
  <si>
    <t xml:space="preserve">B. C&amp;I loans by internal risk rating, 30 Jun 2026</t>
  </si>
  <si>
    <t xml:space="preserve">Pass</t>
  </si>
  <si>
    <t xml:space="preserve">10-Q Note 4, credit quality table (includes $189M of 'other' adjustments in Pass)</t>
  </si>
  <si>
    <t xml:space="preserve">Special mention</t>
  </si>
  <si>
    <t xml:space="preserve">Substandard accrual</t>
  </si>
  <si>
    <t xml:space="preserve">Non-accrual</t>
  </si>
  <si>
    <t xml:space="preserve">Total C&amp;I</t>
  </si>
  <si>
    <t xml:space="preserve">C. Credit commitments (off balance sheet)</t>
  </si>
  <si>
    <t xml:space="preserve">Unused commitments to extend credit (all segments)</t>
  </si>
  <si>
    <t xml:space="preserve">10-Q commitments note; not split by segment</t>
  </si>
  <si>
    <t xml:space="preserve">Standby letters of credit</t>
  </si>
  <si>
    <t xml:space="preserve">D. Commercial loans by industry: financial services, 31 Dec 2025 (10-K FY2025 Table 11, p.61) [R1]</t>
  </si>
  <si>
    <t xml:space="preserve">Financial services: loans</t>
  </si>
  <si>
    <t xml:space="preserve">Table 11 is annual (10-K); not disclosed for Jun-26</t>
  </si>
  <si>
    <t xml:space="preserve">Financial services: unfunded commitments</t>
  </si>
  <si>
    <t xml:space="preserve">Financial services: total exposure</t>
  </si>
  <si>
    <t xml:space="preserve">Formula; tied to reported $18,310M on the Checks tab</t>
  </si>
  <si>
    <t xml:space="preserve">Total commercial (C&amp;I and owner-occupied CRE): loans</t>
  </si>
  <si>
    <t xml:space="preserve">Tied to the Exhibit 3 classes on the Checks tab</t>
  </si>
  <si>
    <t xml:space="preserve">Total commercial: unfunded commitments</t>
  </si>
  <si>
    <t xml:space="preserve">Financial services share of total commercial exposure (loans + unfunded)</t>
  </si>
  <si>
    <t xml:space="preserve">Formula; reported 17.3%. Largest industry line in Table 11, just ahead of real estate ($18,276M)</t>
  </si>
  <si>
    <t xml:space="preserve">10-K FY2025, MD&amp;A 'Portfolio characteristics' (p.59): C&amp;I loans 'decreased $881 million since year-end 2024 due to strategic runoff in leveraged lending, continued portfolio resolutions, and loans refinancing off the balance sheet through the debt capital markets' [R1].</t>
  </si>
  <si>
    <t xml:space="preserve">10-K FY2024, MD&amp;A (p.62): C&amp;I loans 'decreased $1.2 billion since year-end 2023, due to lower line of credit utilization and loans refinanced off the Company's balance sheet through the debt capital markets' [R20].</t>
  </si>
  <si>
    <t xml:space="preserve">E. Loan yields, Q2-2026 (average balances, taxable-equivalent)</t>
  </si>
  <si>
    <t xml:space="preserve">C&amp;I average balance, Q2-26</t>
  </si>
  <si>
    <t xml:space="preserve">2Q26 supplement, average balance and yield analysis [R6]</t>
  </si>
  <si>
    <t xml:space="preserve">C&amp;I loan yield, Q2-26</t>
  </si>
  <si>
    <t xml:space="preserve">Q1-26: 5.37%</t>
  </si>
  <si>
    <t xml:space="preserve">Total loan yield, Q2-26</t>
  </si>
  <si>
    <t xml:space="preserve">Exhibit 4: Corporate Bank segment</t>
  </si>
  <si>
    <t xml:space="preserve">($ in millions; three months ended 30 June)</t>
  </si>
  <si>
    <t xml:space="preserve">Basis: 10-Q Q2-2026, Note 11 (business segment information). Segment figures use Regions' management reporting methodology.</t>
  </si>
  <si>
    <t xml:space="preserve">Capital markets income</t>
  </si>
  <si>
    <t xml:space="preserve">Commercial credit fee income</t>
  </si>
  <si>
    <t xml:space="preserve">Service charges on deposit accounts</t>
  </si>
  <si>
    <t xml:space="preserve">Other non-interest income (card and ATM fees, other)</t>
  </si>
  <si>
    <t xml:space="preserve">Balance of segment non-interest income</t>
  </si>
  <si>
    <t xml:space="preserve">Total non-interest income</t>
  </si>
  <si>
    <t xml:space="preserve">Tied to reported $242M / $225M on the Checks tab</t>
  </si>
  <si>
    <t xml:space="preserve">Q2-25 segment expense not extracted (n/d)</t>
  </si>
  <si>
    <t xml:space="preserve">Tied to reported $346M</t>
  </si>
  <si>
    <t xml:space="preserve">Average assets</t>
  </si>
  <si>
    <t xml:space="preserve">Corporate Bank deposits, period end</t>
  </si>
  <si>
    <t xml:space="preserve">10-Q deposits note; Dec-25: $40,449M</t>
  </si>
  <si>
    <t xml:space="preserve">Banking offices (more than)</t>
  </si>
  <si>
    <t xml:space="preserve">count</t>
  </si>
  <si>
    <t xml:space="preserve">Regions press release boilerplate, 26 Aug 2026 [R7]</t>
  </si>
  <si>
    <t xml:space="preserve">Corporate Bank share of consolidated net interest income</t>
  </si>
  <si>
    <t xml:space="preserve">Exhibit 5: Regulatory capital, 30 June 2026</t>
  </si>
  <si>
    <t xml:space="preserve">(ratios; Regions Financial Corporation unless stated)</t>
  </si>
  <si>
    <t xml:space="preserve">Ratio</t>
  </si>
  <si>
    <t xml:space="preserve">Minimum + SCB</t>
  </si>
  <si>
    <t xml:space="preserve">Basis: 10-Q Q2-2026, Table 16 (current-quarter ratios estimated). Standardized approach; Category IV under the Federal Reserve's Tailoring Rules; stress capital buffer (SCB) 2.5%.</t>
  </si>
  <si>
    <t xml:space="preserve">CET1</t>
  </si>
  <si>
    <t xml:space="preserve">Dec-25: CET1 10.89%</t>
  </si>
  <si>
    <t xml:space="preserve">Tier 1</t>
  </si>
  <si>
    <t xml:space="preserve">Total capital</t>
  </si>
  <si>
    <t xml:space="preserve">Leverage</t>
  </si>
  <si>
    <t xml:space="preserve">Regions Bank CET1</t>
  </si>
  <si>
    <t xml:space="preserve">Stress capital buffer (SCB)</t>
  </si>
  <si>
    <t xml:space="preserve">10-Q; floored at 2.5%</t>
  </si>
  <si>
    <t xml:space="preserve">CET1 ratio including AOCI (non-GAAP), Q2-26</t>
  </si>
  <si>
    <t xml:space="preserve">2Q26 earnings release [R6]</t>
  </si>
  <si>
    <t xml:space="preserve">RWA ÷ total assets, Jun-26</t>
  </si>
  <si>
    <t xml:space="preserve">Regulatory note: a new capital requirements proposal (Basel III endgame) was issued on 19 Mar 2026; impact on Regions not quantified in the 10-Q.</t>
  </si>
  <si>
    <t xml:space="preserve">Exhibit 6: Bank–private credit partnership precedents</t>
  </si>
  <si>
    <t xml:space="preserve">(as announced; $ in billions where stated)</t>
  </si>
  <si>
    <t xml:space="preserve">Size</t>
  </si>
  <si>
    <t xml:space="preserve">Basis: each partner's own press release (verified 12 Oct 2026). Size = the figure in the release; '–' = no size stated.</t>
  </si>
  <si>
    <t xml:space="preserve">Citi–Apollo (26 Sep 2024): exclusive direct lending program, North America</t>
  </si>
  <si>
    <t xml:space="preserve">$bn</t>
  </si>
  <si>
    <t xml:space="preserve">$25bn program over several years; Citi originates, Apollo, Mubadala and Athene fund; flexibility to expand. Deloitte classes it as deal sourcing [R8,R13]</t>
  </si>
  <si>
    <t xml:space="preserve">Wells Fargo–Centerbridge (26 Sep 2023): Overland Advisors BDC, non-sponsor middle market</t>
  </si>
  <si>
    <t xml:space="preserve">Target ≥$5bn investible capital incl. $2.5bn equity; Wells Fargo sources and makes a minority equity investment; Centerbridge controls. Deloitte classes it as a joint venture [R9,R13]</t>
  </si>
  <si>
    <t xml:space="preserve">   of which equity commitments targeted</t>
  </si>
  <si>
    <t xml:space="preserve">Nearly $2bn initial equity from anchors incl. ADIA and BCI [R9]</t>
  </si>
  <si>
    <t xml:space="preserve">PNC–TCW (6 May 2024): joint private credit platform, sponsored and non-sponsored middle market</t>
  </si>
  <si>
    <t xml:space="preserve">$2.5bn investor equity targeted in year 1; anchor investments from PNC and Nippon Life; joint team runs origination, underwriting and portfolio management [R10]</t>
  </si>
  <si>
    <t xml:space="preserve">Fifth Third–Eldridge (29 Jul 2025): private credit arrangements for Commercial Bank clients</t>
  </si>
  <si>
    <t xml:space="preserve">No size or structure disclosed; builds on an existing relationship (Stonebriar equipment finance) [R11]</t>
  </si>
  <si>
    <t xml:space="preserve">Texas Capital–Phoenix Merchant Partners (30 Jun 2026): Spurstone Credit, perpetual non-traded closed-end fund</t>
  </si>
  <si>
    <t xml:space="preserve">No size disclosed; TCAAM is a minority economic investor in the adviser; borrowers with $100M–$1bn revenue; launch Q3-2026 [R12]</t>
  </si>
  <si>
    <t xml:space="preserve">Context</t>
  </si>
  <si>
    <t xml:space="preserve">Banks covered by the Deloitte analysis (largest US banks)</t>
  </si>
  <si>
    <t xml:space="preserve">[R13]</t>
  </si>
  <si>
    <t xml:space="preserve">Bank–private credit partnerships found among the 50 largest US banks (Deloitte, Jul 2025)</t>
  </si>
  <si>
    <t xml:space="preserve">Four types: deal sourcing; deal sourcing with optional co-investment; joint venture; bank-led direct lending [R13]</t>
  </si>
  <si>
    <t xml:space="preserve">JPMorgan direct lending balance-sheet commitment (Feb 2025, cited by Deloitte)</t>
  </si>
  <si>
    <t xml:space="preserve">[R13] endnote 11</t>
  </si>
  <si>
    <t xml:space="preserve">Overland deployment since launch, as of Jan 2026 (secondary)</t>
  </si>
  <si>
    <t xml:space="preserve">'More than $7bn', ABF Journal citing Bloomberg [R15]; not verified with Overland</t>
  </si>
  <si>
    <t xml:space="preserve">Loans to non-depository financial institutions as share of all US bank loans (mid-2025)</t>
  </si>
  <si>
    <t xml:space="preserve">'Almost 10%', Deloitte citing FRED H.8 [R13]</t>
  </si>
  <si>
    <t xml:space="preserve">Exhibit 7: Market context: rates and private credit pricing</t>
  </si>
  <si>
    <t xml:space="preserve">(dated as shown)</t>
  </si>
  <si>
    <t xml:space="preserve">Value</t>
  </si>
  <si>
    <t xml:space="preserve">1M CME Term SOFR, 9 Oct 2026</t>
  </si>
  <si>
    <t xml:space="preserve">CME Term SOFR via global-rates.com [R14]</t>
  </si>
  <si>
    <t xml:space="preserve">3M CME Term SOFR, 9 Oct 2026</t>
  </si>
  <si>
    <t xml:space="preserve">[R14]</t>
  </si>
  <si>
    <t xml:space="preserve">Fed funds target, lower bound (from 16 Sep 2026)</t>
  </si>
  <si>
    <t xml:space="preserve">FOMC [R16]</t>
  </si>
  <si>
    <t xml:space="preserve">Fed funds target, upper bound</t>
  </si>
  <si>
    <t xml:space="preserve">Direct lending LBO spread over SOFR, LTM to 30 Jun 2026</t>
  </si>
  <si>
    <t xml:space="preserve">bp</t>
  </si>
  <si>
    <t xml:space="preserve">Portage Point Q2-2026, citing PitchBook LCD [R17]</t>
  </si>
  <si>
    <t xml:space="preserve">Broadly syndicated (BSL) LBO spread over SOFR, LTM to 30 Jun 2026</t>
  </si>
  <si>
    <t xml:space="preserve">[R17]</t>
  </si>
  <si>
    <t xml:space="preserve">Direct lending premium over BSL, LTM to 30 Jun 2026</t>
  </si>
  <si>
    <t xml:space="preserve">Direct lending premium over BSL, 2026 YTD to 30 Jun 2026</t>
  </si>
  <si>
    <t xml:space="preserve">Direct lending all-in coupon at LTM spread (1M Term SOFR + spread), indicative</t>
  </si>
  <si>
    <t xml:space="preserve">Formula; excludes OID and fees</t>
  </si>
  <si>
    <t xml:space="preserve">Term SOFR curve, 9 Oct 2026 (CME, via global-rates.com) [R14]</t>
  </si>
  <si>
    <t xml:space="preserve">6M CME Term SOFR, 9 Oct 2026</t>
  </si>
  <si>
    <t xml:space="preserve">12M CME Term SOFR, 9 Oct 2026</t>
  </si>
  <si>
    <t xml:space="preserve">[R14]; the curve slopes upward from 1M to 12M</t>
  </si>
  <si>
    <t xml:space="preserve">Rate stress used in this case: parallel shift to the forward curve, applied to 1M Term SOFR</t>
  </si>
  <si>
    <t xml:space="preserve">IC Simulator stress convention (rates family minimum); spot 1M Term SOFR is the base</t>
  </si>
  <si>
    <t xml:space="preserve">Borrower benchmarks, 2025 loan issuance (Federal Reserve FEDS Note, 11 Aug 2026, Table 1) [R21]</t>
  </si>
  <si>
    <t xml:space="preserve">Private credit borrowers: median leverage (debt ÷ EBITDA)</t>
  </si>
  <si>
    <t xml:space="preserve">x</t>
  </si>
  <si>
    <t xml:space="preserve">[R21]; median borrower revenue $223M</t>
  </si>
  <si>
    <t xml:space="preserve">Private credit borrowers: average interest cover (EBITDA ÷ cash interest)</t>
  </si>
  <si>
    <t xml:space="preserve">[R21]; average, not median</t>
  </si>
  <si>
    <t xml:space="preserve">Private credit loans: median spread over SOFR</t>
  </si>
  <si>
    <t xml:space="preserve">[R21]; median loan size $20M</t>
  </si>
  <si>
    <t xml:space="preserve">Leveraged loan borrowers: median leverage (debt ÷ EBITDA)</t>
  </si>
  <si>
    <t xml:space="preserve">[R21]</t>
  </si>
  <si>
    <t xml:space="preserve">Leveraged loan borrowers: average interest cover (EBITDA ÷ cash interest)</t>
  </si>
  <si>
    <t xml:space="preserve">Exhibit 8: Engagement data provided by the client (HYPOTHETICAL)</t>
  </si>
  <si>
    <t xml:space="preserve">(HYPOTHETICAL: provided for this case; not Regions data)</t>
  </si>
  <si>
    <t xml:space="preserve">Every figure on this tab is HYPOTHETICAL and labelled H1–H3. It is not disclosed by Regions. Use it as client-provided information for the engagement.</t>
  </si>
  <si>
    <t xml:space="preserve">H1: middle-market financing requests declined or lost to non-bank lenders, 12 months to Jun-26</t>
  </si>
  <si>
    <t xml:space="preserve">HYPOTHETICAL Corporate Banking pipeline review; commitments</t>
  </si>
  <si>
    <t xml:space="preserve">H1: number of client relationships involved</t>
  </si>
  <si>
    <t xml:space="preserve">H2: share of H1 declined because requested leverage exceeded Regions' credit policy</t>
  </si>
  <si>
    <t xml:space="preserve">H3: average annual non-credit revenue per affected relationship (treasury, deposits, hedging)</t>
  </si>
  <si>
    <t xml:space="preserve">HYPOTHETICAL relationship profitability estimate</t>
  </si>
  <si>
    <t xml:space="preserve">Checks: internal arithmetic (exact) and ties to filed data (Model / Reported / Delta)</t>
  </si>
  <si>
    <t xml:space="preserve">Tolerance: 0 for internal builds; ±0.5 × the reported unit for each filed figure summed (rounding)</t>
  </si>
  <si>
    <t xml:space="preserve">Check</t>
  </si>
  <si>
    <t xml:space="preserve">Model</t>
  </si>
  <si>
    <t xml:space="preserve">Reported / target</t>
  </si>
  <si>
    <t xml:space="preserve">Delta</t>
  </si>
  <si>
    <t xml:space="preserve">Status</t>
  </si>
  <si>
    <t xml:space="preserve">Internal arithmetic (must equal 0)</t>
  </si>
  <si>
    <t xml:space="preserve">Exhibit 1 LTM nii − sum of Q3-25..Q2-26 (Exhibit 2)</t>
  </si>
  <si>
    <t xml:space="preserve">Exhibit 1 LTM nonii − sum of Q3-25..Q2-26 (Exhibit 2)</t>
  </si>
  <si>
    <t xml:space="preserve">Exhibit 1 LTM nie − sum of Q3-25..Q2-26 (Exhibit 2)</t>
  </si>
  <si>
    <t xml:space="preserve">Exhibit 1 LTM prov − sum of Q3-25..Q2-26 (Exhibit 2)</t>
  </si>
  <si>
    <t xml:space="preserve">Exhibit 1 LTM tax − sum of Q3-25..Q2-26 (Exhibit 2)</t>
  </si>
  <si>
    <t xml:space="preserve">FY2025 nii: four quarters (Exhibit 2) − Exhibit 1</t>
  </si>
  <si>
    <t xml:space="preserve">FY2025 nonii: four quarters (Exhibit 2) − Exhibit 1</t>
  </si>
  <si>
    <t xml:space="preserve">FY2025 nie: four quarters (Exhibit 2) − Exhibit 1</t>
  </si>
  <si>
    <t xml:space="preserve">FY2025 prov: four quarters (Exhibit 2) − Exhibit 1</t>
  </si>
  <si>
    <t xml:space="preserve">6M Jun-26 NII: Q1-26 + Q2-26 − Exhibit 1</t>
  </si>
  <si>
    <t xml:space="preserve">Exhibit 3 C&amp;I (Jun-26) − Exhibit 2 C&amp;I period end Q2-26</t>
  </si>
  <si>
    <t xml:space="preserve">C&amp;I risk ratings sum − C&amp;I loans (Jun-26)</t>
  </si>
  <si>
    <t xml:space="preserve">Ties to filed figures (±0.5 × unit per figure summed)</t>
  </si>
  <si>
    <t xml:space="preserve">Pre-tax income FY23A: NII + non-II − NIE − provision vs reported ($2,607M; 4 figures)</t>
  </si>
  <si>
    <t xml:space="preserve">Pre-tax income FY24A: NII + non-II − NIE − provision vs reported ($2,354M; 4 figures)</t>
  </si>
  <si>
    <t xml:space="preserve">Pre-tax income FY25A: NII + non-II − NIE − provision vs reported ($2,743M; 4 figures)</t>
  </si>
  <si>
    <t xml:space="preserve">Pre-tax income 6M Jun-25: NII + non-II − NIE − provision vs reported ($1,327M; 4 figures)</t>
  </si>
  <si>
    <t xml:space="preserve">Pre-tax income 6M Jun-26: NII + non-II − NIE − provision vs reported ($1,432M; 4 figures)</t>
  </si>
  <si>
    <t xml:space="preserve">Net income FY23A: recomputed vs reported ($2,074M; 5 figures)</t>
  </si>
  <si>
    <t xml:space="preserve">Net income FY24A: recomputed vs reported ($1,893M; 5 figures)</t>
  </si>
  <si>
    <t xml:space="preserve">Net income FY25A: recomputed vs reported ($2,156M; 5 figures)</t>
  </si>
  <si>
    <t xml:space="preserve">Net income 6M Jun-25: recomputed vs reported ($1,053M; 5 figures)</t>
  </si>
  <si>
    <t xml:space="preserve">Net income 6M Jun-26: recomputed vs reported ($1,129M; 5 figures)</t>
  </si>
  <si>
    <t xml:space="preserve">Net income Q1-24: reported pre-tax − tax vs reported ($368M; 2 figures)</t>
  </si>
  <si>
    <t xml:space="preserve">Net income Q2-24: reported pre-tax − tax vs reported ($501M; 2 figures)</t>
  </si>
  <si>
    <t xml:space="preserve">Net income Q3-24: reported pre-tax − tax vs reported ($490M; 2 figures)</t>
  </si>
  <si>
    <t xml:space="preserve">Net income Q1-25: reported pre-tax − tax vs reported ($490M; 2 figures)</t>
  </si>
  <si>
    <t xml:space="preserve">Net income Q2-25: reported pre-tax − tax vs reported ($563M; 2 figures)</t>
  </si>
  <si>
    <t xml:space="preserve">Net income Q3-25: reported pre-tax − tax vs reported ($569M; 2 figures)</t>
  </si>
  <si>
    <t xml:space="preserve">Net income Q1-26: reported pre-tax − tax vs reported ($559M; 2 figures)</t>
  </si>
  <si>
    <t xml:space="preserve">Net income Q2-26: reported pre-tax − tax vs reported ($570M; 2 figures)</t>
  </si>
  <si>
    <t xml:space="preserve">Pre-tax Q1-24: NII + non-II − NIE − provision vs reported (4 figures)</t>
  </si>
  <si>
    <t xml:space="preserve">Pre-tax Q2-24: NII + non-II − NIE − provision vs reported (4 figures)</t>
  </si>
  <si>
    <t xml:space="preserve">Pre-tax Q3-24: NII + non-II − NIE − provision vs reported (4 figures)</t>
  </si>
  <si>
    <t xml:space="preserve">Pre-tax Q4-24: NII + non-II − NIE − provision vs reported (4 figures)</t>
  </si>
  <si>
    <t xml:space="preserve">Pre-tax Q1-25: NII + non-II − NIE − provision vs reported (4 figures)</t>
  </si>
  <si>
    <t xml:space="preserve">Pre-tax Q2-25: NII + non-II − NIE − provision vs reported (4 figures)</t>
  </si>
  <si>
    <t xml:space="preserve">Pre-tax Q3-25: NII + non-II − NIE − provision vs reported (4 figures)</t>
  </si>
  <si>
    <t xml:space="preserve">Pre-tax Q4-25: NII + non-II − NIE − provision vs reported (4 figures)</t>
  </si>
  <si>
    <t xml:space="preserve">Pre-tax Q1-26: NII + non-II − NIE − provision vs reported (4 figures)</t>
  </si>
  <si>
    <t xml:space="preserve">Pre-tax Q2-26: NII + non-II − NIE − provision vs reported (4 figures)</t>
  </si>
  <si>
    <t xml:space="preserve">CET1 ratio Q1-24: CET1 ÷ RWA vs reported (1 decimal)</t>
  </si>
  <si>
    <t xml:space="preserve">CET1 ratio Q2-24: CET1 ÷ RWA vs reported (1 decimal)</t>
  </si>
  <si>
    <t xml:space="preserve">CET1 ratio Q3-24: CET1 ÷ RWA vs reported (1 decimal)</t>
  </si>
  <si>
    <t xml:space="preserve">CET1 ratio Q4-24: CET1 ÷ RWA vs reported (1 decimal)</t>
  </si>
  <si>
    <t xml:space="preserve">CET1 ratio Q1-25: CET1 ÷ RWA vs reported (1 decimal)</t>
  </si>
  <si>
    <t xml:space="preserve">CET1 ratio Q2-25: CET1 ÷ RWA vs reported (1 decimal)</t>
  </si>
  <si>
    <t xml:space="preserve">CET1 ratio Q3-25: CET1 ÷ RWA vs reported (1 decimal)</t>
  </si>
  <si>
    <t xml:space="preserve">CET1 ratio Q4-25: CET1 ÷ RWA vs reported (1 decimal)</t>
  </si>
  <si>
    <t xml:space="preserve">CET1 ratio Q1-26: CET1 ÷ RWA vs reported (1 decimal)</t>
  </si>
  <si>
    <t xml:space="preserve">CET1 ratio Q2-26: CET1 ÷ RWA vs reported (1 decimal)</t>
  </si>
  <si>
    <t xml:space="preserve">Total loans Jun-26: ten classes vs reported ($99,200M; 10 figures)</t>
  </si>
  <si>
    <t xml:space="preserve">Total loans Dec-25: ten classes vs reported ($95,637M; 10 figures)</t>
  </si>
  <si>
    <t xml:space="preserve">Exhibit 3 total loans Jun-26 vs Exhibit 1 (XBRL)</t>
  </si>
  <si>
    <t xml:space="preserve">Corporate Bank non-interest income Q2-26 vs reported ($242M; 4 figures)</t>
  </si>
  <si>
    <t xml:space="preserve">Corporate Bank non-interest income Q2-25 vs reported ($225M; 4 figures)</t>
  </si>
  <si>
    <t xml:space="preserve">Corporate Bank pre-tax Q2-26 vs reported ($346M; 4 figures)</t>
  </si>
  <si>
    <t xml:space="preserve">C&amp;I loans Dec-23 (Exhibit 1) vs C&amp;I by risk rating, 10-K FY2024 Note 5 (pass 48,188 + SM 1,053 + SS 1,153 + NA 471; 4 figures)</t>
  </si>
  <si>
    <t xml:space="preserve">Table 11 financial services total exposure vs reported ($18,310M; 2 figures)</t>
  </si>
  <si>
    <t xml:space="preserve">Table 11 total commercial loans vs Exhibit 3 classes Dec-25 (C&amp;I + owner-occupied CRE; 3 figures)</t>
  </si>
  <si>
    <t xml:space="preserve">Table 11 total commercial exposure vs reported ($105,705M; 2 figures)</t>
  </si>
  <si>
    <t xml:space="preserve">Table 11 financial services share vs reported (17.3%; 1 decimal)</t>
  </si>
  <si>
    <t xml:space="preserve">Wells Fargo–Centerbridge: equity target vs half of $5bn (release)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</si>
</sst>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dd\-mmm\-yy"/>
    <numFmt numFmtId="166" formatCode="#,##0;\(#,##0\);\–"/>
    <numFmt numFmtId="167" formatCode="0.0%;\(0.0%\);\–"/>
    <numFmt numFmtId="168" formatCode="0.00%;\(0.00%\);\–"/>
    <numFmt numFmtId="169" formatCode="#,##0.0;\(#,##0.0\);\–"/>
    <numFmt numFmtId="170" formatCode="0%"/>
    <numFmt numFmtId="171" formatCode="0.000%;\(0.000%\)"/>
    <numFmt numFmtId="172" formatCode="0.0\x"/>
    <numFmt numFmtId="173" formatCode="#,##0.00;\(#,##0.00\);\–"/>
    <numFmt numFmtId="174" formatCode="0.0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0"/>
      <charset val="1"/>
    </font>
    <font>
      <b val="true"/>
      <sz val="12"/>
      <color rgb="FF121826"/>
      <name val="Georgia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2A3140"/>
      <name val="Arial"/>
      <family val="0"/>
      <charset val="1"/>
    </font>
    <font>
      <b val="true"/>
      <sz val="9"/>
      <color rgb="FF0B5D4B"/>
      <name val="Arial"/>
      <family val="0"/>
      <charset val="1"/>
    </font>
    <font>
      <sz val="9"/>
      <color rgb="FF5B6475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12182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2A3140"/>
      <name val="Arial"/>
      <family val="0"/>
      <charset val="1"/>
    </font>
    <font>
      <b val="true"/>
      <sz val="9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4EAF3"/>
        <bgColor rgb="FFDDDCD4"/>
      </patternFill>
    </fill>
    <fill>
      <patternFill patternType="solid">
        <fgColor rgb="FF1E3A5F"/>
        <bgColor rgb="FF2A314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CD4"/>
      </bottom>
      <diagonal/>
    </border>
    <border diagonalUp="false" diagonalDown="false">
      <left/>
      <right/>
      <top style="thin">
        <color rgb="FFDDDCD4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5D4B"/>
      <rgbColor rgb="FFC0C0C0"/>
      <rgbColor rgb="FF808080"/>
      <rgbColor rgb="FF9999FF"/>
      <rgbColor rgb="FF993366"/>
      <rgbColor rgb="FFFFFFCC"/>
      <rgbColor rgb="FFE4EAF3"/>
      <rgbColor rgb="FF660066"/>
      <rgbColor rgb="FFFF8080"/>
      <rgbColor rgb="FF0066CC"/>
      <rgbColor rgb="FFDDDC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1E3A5F"/>
      <rgbColor rgb="FF339966"/>
      <rgbColor rgb="FF121826"/>
      <rgbColor rgb="FF333300"/>
      <rgbColor rgb="FF993300"/>
      <rgbColor rgb="FF993366"/>
      <rgbColor rgb="FF333399"/>
      <rgbColor rgb="FF2A31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1"/>
      <c r="B1" s="2" t="s">
        <v>0</v>
      </c>
      <c r="C1" s="1"/>
    </row>
    <row r="2" customFormat="false" ht="15" hidden="false" customHeight="false" outlineLevel="0" collapsed="false">
      <c r="A2" s="1"/>
      <c r="B2" s="3" t="s">
        <v>1</v>
      </c>
      <c r="C2" s="1"/>
    </row>
    <row r="3" customFormat="false" ht="15" hidden="false" customHeight="false" outlineLevel="0" collapsed="false">
      <c r="A3" s="1"/>
      <c r="B3" s="1"/>
      <c r="C3" s="1"/>
    </row>
    <row r="4" customFormat="false" ht="15" hidden="false" customHeight="false" outlineLevel="0" collapsed="false">
      <c r="A4" s="1"/>
      <c r="B4" s="4" t="s">
        <v>2</v>
      </c>
      <c r="C4" s="5" t="s">
        <v>3</v>
      </c>
    </row>
    <row r="5" customFormat="false" ht="15" hidden="false" customHeight="false" outlineLevel="0" collapsed="false">
      <c r="A5" s="1"/>
      <c r="B5" s="4" t="s">
        <v>4</v>
      </c>
      <c r="C5" s="5" t="s">
        <v>5</v>
      </c>
    </row>
    <row r="6" customFormat="false" ht="15" hidden="false" customHeight="false" outlineLevel="0" collapsed="false">
      <c r="A6" s="1"/>
      <c r="B6" s="4" t="s">
        <v>6</v>
      </c>
      <c r="C6" s="5" t="s">
        <v>7</v>
      </c>
    </row>
    <row r="7" customFormat="false" ht="15" hidden="false" customHeight="false" outlineLevel="0" collapsed="false">
      <c r="A7" s="1"/>
      <c r="B7" s="4" t="s">
        <v>8</v>
      </c>
      <c r="C7" s="5" t="s">
        <v>9</v>
      </c>
    </row>
    <row r="8" customFormat="false" ht="15" hidden="false" customHeight="false" outlineLevel="0" collapsed="false">
      <c r="A8" s="1"/>
      <c r="B8" s="4" t="s">
        <v>10</v>
      </c>
      <c r="C8" s="5" t="s">
        <v>11</v>
      </c>
    </row>
    <row r="9" customFormat="false" ht="15" hidden="false" customHeight="false" outlineLevel="0" collapsed="false">
      <c r="A9" s="1"/>
      <c r="B9" s="4" t="s">
        <v>12</v>
      </c>
      <c r="C9" s="5" t="s">
        <v>13</v>
      </c>
    </row>
    <row r="10" customFormat="false" ht="15" hidden="false" customHeight="false" outlineLevel="0" collapsed="false">
      <c r="A10" s="1"/>
      <c r="B10" s="4" t="s">
        <v>14</v>
      </c>
      <c r="C10" s="6" t="str">
        <f aca="false">Checks!D70</f>
        <v>ALL CHECKS OK</v>
      </c>
    </row>
    <row r="11" customFormat="false" ht="15" hidden="false" customHeight="false" outlineLevel="0" collapsed="false">
      <c r="A11" s="1"/>
      <c r="B11" s="1"/>
      <c r="C11" s="5"/>
    </row>
    <row r="12" customFormat="false" ht="15" hidden="false" customHeight="false" outlineLevel="0" collapsed="false">
      <c r="A12" s="1"/>
      <c r="B12" s="4" t="s">
        <v>15</v>
      </c>
      <c r="C12" s="5"/>
    </row>
    <row r="13" customFormat="false" ht="15" hidden="false" customHeight="false" outlineLevel="0" collapsed="false">
      <c r="A13" s="1"/>
      <c r="B13" s="4" t="s">
        <v>16</v>
      </c>
      <c r="C13" s="5" t="s">
        <v>17</v>
      </c>
    </row>
    <row r="14" customFormat="false" ht="15" hidden="false" customHeight="false" outlineLevel="0" collapsed="false">
      <c r="A14" s="1"/>
      <c r="B14" s="4" t="s">
        <v>18</v>
      </c>
      <c r="C14" s="5" t="s">
        <v>19</v>
      </c>
    </row>
    <row r="15" customFormat="false" ht="15" hidden="false" customHeight="false" outlineLevel="0" collapsed="false">
      <c r="A15" s="1"/>
      <c r="B15" s="4" t="s">
        <v>20</v>
      </c>
      <c r="C15" s="5" t="s">
        <v>21</v>
      </c>
    </row>
    <row r="16" customFormat="false" ht="15" hidden="false" customHeight="false" outlineLevel="0" collapsed="false">
      <c r="A16" s="1"/>
      <c r="B16" s="4" t="s">
        <v>22</v>
      </c>
      <c r="C16" s="5" t="s">
        <v>23</v>
      </c>
    </row>
    <row r="17" customFormat="false" ht="15" hidden="false" customHeight="false" outlineLevel="0" collapsed="false">
      <c r="A17" s="1"/>
      <c r="B17" s="4" t="s">
        <v>24</v>
      </c>
      <c r="C17" s="5" t="s">
        <v>25</v>
      </c>
    </row>
    <row r="18" customFormat="false" ht="15" hidden="false" customHeight="false" outlineLevel="0" collapsed="false">
      <c r="A18" s="1"/>
      <c r="B18" s="4" t="s">
        <v>26</v>
      </c>
      <c r="C18" s="5" t="s">
        <v>27</v>
      </c>
    </row>
    <row r="19" customFormat="false" ht="15" hidden="false" customHeight="false" outlineLevel="0" collapsed="false">
      <c r="A19" s="1"/>
      <c r="B19" s="4" t="s">
        <v>28</v>
      </c>
      <c r="C19" s="5" t="s">
        <v>29</v>
      </c>
    </row>
    <row r="20" customFormat="false" ht="15" hidden="false" customHeight="false" outlineLevel="0" collapsed="false">
      <c r="A20" s="1"/>
      <c r="B20" s="4" t="s">
        <v>30</v>
      </c>
      <c r="C20" s="5" t="s">
        <v>31</v>
      </c>
    </row>
    <row r="21" customFormat="false" ht="15" hidden="false" customHeight="false" outlineLevel="0" collapsed="false">
      <c r="A21" s="1"/>
      <c r="B21" s="4" t="s">
        <v>32</v>
      </c>
      <c r="C21" s="5" t="s">
        <v>33</v>
      </c>
    </row>
    <row r="22" customFormat="false" ht="15" hidden="false" customHeight="false" outlineLevel="0" collapsed="false">
      <c r="A22" s="1"/>
      <c r="B22" s="4" t="s">
        <v>34</v>
      </c>
      <c r="C22" s="5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30"/>
  </cols>
  <sheetData>
    <row r="1" customFormat="false" ht="15" hidden="false" customHeight="false" outlineLevel="0" collapsed="false">
      <c r="A1" s="1"/>
      <c r="B1" s="2" t="s">
        <v>36</v>
      </c>
      <c r="C1" s="1"/>
    </row>
    <row r="2" customFormat="false" ht="15" hidden="false" customHeight="false" outlineLevel="0" collapsed="false">
      <c r="A2" s="1"/>
      <c r="B2" s="3" t="s">
        <v>37</v>
      </c>
      <c r="C2" s="1"/>
    </row>
    <row r="3" customFormat="false" ht="15" hidden="false" customHeight="false" outlineLevel="0" collapsed="false">
      <c r="A3" s="1"/>
      <c r="B3" s="1"/>
      <c r="C3" s="1"/>
    </row>
    <row r="4" customFormat="false" ht="15" hidden="false" customHeight="false" outlineLevel="0" collapsed="false">
      <c r="A4" s="1"/>
      <c r="B4" s="4" t="s">
        <v>38</v>
      </c>
      <c r="C4" s="7" t="s">
        <v>39</v>
      </c>
    </row>
    <row r="5" customFormat="false" ht="15" hidden="false" customHeight="false" outlineLevel="0" collapsed="false">
      <c r="A5" s="1"/>
      <c r="B5" s="4" t="s">
        <v>40</v>
      </c>
      <c r="C5" s="7" t="s">
        <v>41</v>
      </c>
    </row>
    <row r="6" customFormat="false" ht="15" hidden="false" customHeight="false" outlineLevel="0" collapsed="false">
      <c r="A6" s="1"/>
      <c r="B6" s="4" t="s">
        <v>42</v>
      </c>
      <c r="C6" s="7" t="s">
        <v>43</v>
      </c>
    </row>
    <row r="7" customFormat="false" ht="15" hidden="false" customHeight="false" outlineLevel="0" collapsed="false">
      <c r="A7" s="1"/>
      <c r="B7" s="4" t="s">
        <v>44</v>
      </c>
      <c r="C7" s="7" t="s">
        <v>45</v>
      </c>
    </row>
    <row r="8" customFormat="false" ht="22.35" hidden="false" customHeight="false" outlineLevel="0" collapsed="false">
      <c r="A8" s="1"/>
      <c r="B8" s="4" t="s">
        <v>46</v>
      </c>
      <c r="C8" s="7" t="s">
        <v>47</v>
      </c>
    </row>
    <row r="9" customFormat="false" ht="22.35" hidden="false" customHeight="false" outlineLevel="0" collapsed="false">
      <c r="A9" s="1"/>
      <c r="B9" s="4" t="s">
        <v>48</v>
      </c>
      <c r="C9" s="7" t="s">
        <v>49</v>
      </c>
    </row>
    <row r="10" customFormat="false" ht="22.35" hidden="false" customHeight="false" outlineLevel="0" collapsed="false">
      <c r="A10" s="1"/>
      <c r="B10" s="4" t="s">
        <v>50</v>
      </c>
      <c r="C10" s="7" t="s">
        <v>51</v>
      </c>
    </row>
    <row r="11" customFormat="false" ht="15" hidden="false" customHeight="false" outlineLevel="0" collapsed="false">
      <c r="A11" s="1"/>
      <c r="B11" s="4" t="s">
        <v>52</v>
      </c>
      <c r="C11" s="7" t="s">
        <v>53</v>
      </c>
    </row>
    <row r="12" customFormat="false" ht="15" hidden="false" customHeight="false" outlineLevel="0" collapsed="false">
      <c r="A12" s="1"/>
      <c r="B12" s="4" t="s">
        <v>54</v>
      </c>
      <c r="C12" s="7" t="s">
        <v>55</v>
      </c>
    </row>
    <row r="13" customFormat="false" ht="22.35" hidden="false" customHeight="false" outlineLevel="0" collapsed="false">
      <c r="A13" s="1"/>
      <c r="B13" s="4" t="s">
        <v>56</v>
      </c>
      <c r="C13" s="7" t="s">
        <v>57</v>
      </c>
    </row>
    <row r="14" customFormat="false" ht="15" hidden="false" customHeight="false" outlineLevel="0" collapsed="false">
      <c r="A14" s="1"/>
      <c r="B14" s="4" t="s">
        <v>58</v>
      </c>
      <c r="C14" s="7" t="s">
        <v>59</v>
      </c>
    </row>
    <row r="15" customFormat="false" ht="15" hidden="false" customHeight="false" outlineLevel="0" collapsed="false">
      <c r="A15" s="1"/>
      <c r="B15" s="4"/>
      <c r="C15" s="7"/>
    </row>
    <row r="16" customFormat="false" ht="15" hidden="false" customHeight="false" outlineLevel="0" collapsed="false">
      <c r="A16" s="1"/>
      <c r="B16" s="4" t="s">
        <v>60</v>
      </c>
      <c r="C16" s="7"/>
    </row>
    <row r="17" customFormat="false" ht="22.35" hidden="false" customHeight="false" outlineLevel="0" collapsed="false">
      <c r="A17" s="1"/>
      <c r="B17" s="4" t="s">
        <v>61</v>
      </c>
      <c r="C17" s="7" t="s">
        <v>62</v>
      </c>
    </row>
    <row r="18" customFormat="false" ht="15" hidden="false" customHeight="false" outlineLevel="0" collapsed="false">
      <c r="A18" s="1"/>
      <c r="B18" s="4" t="s">
        <v>63</v>
      </c>
      <c r="C18" s="7" t="s">
        <v>64</v>
      </c>
    </row>
    <row r="19" customFormat="false" ht="15" hidden="false" customHeight="false" outlineLevel="0" collapsed="false">
      <c r="A19" s="1"/>
      <c r="B19" s="4" t="s">
        <v>65</v>
      </c>
      <c r="C19" s="7" t="s">
        <v>66</v>
      </c>
    </row>
    <row r="20" customFormat="false" ht="22.35" hidden="false" customHeight="false" outlineLevel="0" collapsed="false">
      <c r="A20" s="1"/>
      <c r="B20" s="4" t="s">
        <v>67</v>
      </c>
      <c r="C20" s="7" t="s">
        <v>68</v>
      </c>
    </row>
    <row r="21" customFormat="false" ht="22.35" hidden="false" customHeight="false" outlineLevel="0" collapsed="false">
      <c r="A21" s="1"/>
      <c r="B21" s="4" t="s">
        <v>69</v>
      </c>
      <c r="C21" s="7" t="s">
        <v>70</v>
      </c>
    </row>
    <row r="22" customFormat="false" ht="22.35" hidden="false" customHeight="false" outlineLevel="0" collapsed="false">
      <c r="A22" s="1"/>
      <c r="B22" s="4" t="s">
        <v>71</v>
      </c>
      <c r="C22" s="7" t="s">
        <v>72</v>
      </c>
    </row>
    <row r="23" customFormat="false" ht="22.35" hidden="false" customHeight="false" outlineLevel="0" collapsed="false">
      <c r="A23" s="1"/>
      <c r="B23" s="4" t="s">
        <v>73</v>
      </c>
      <c r="C23" s="7" t="s">
        <v>74</v>
      </c>
    </row>
    <row r="24" customFormat="false" ht="15" hidden="false" customHeight="false" outlineLevel="0" collapsed="false">
      <c r="A24" s="1"/>
      <c r="B24" s="4" t="s">
        <v>75</v>
      </c>
      <c r="C24" s="7" t="s">
        <v>76</v>
      </c>
    </row>
    <row r="25" customFormat="false" ht="22.35" hidden="false" customHeight="false" outlineLevel="0" collapsed="false">
      <c r="A25" s="1"/>
      <c r="B25" s="4" t="s">
        <v>77</v>
      </c>
      <c r="C25" s="7" t="s">
        <v>78</v>
      </c>
    </row>
    <row r="26" customFormat="false" ht="15" hidden="false" customHeight="false" outlineLevel="0" collapsed="false">
      <c r="A26" s="1"/>
      <c r="B26" s="4" t="s">
        <v>79</v>
      </c>
      <c r="C26" s="7" t="s">
        <v>80</v>
      </c>
    </row>
    <row r="27" customFormat="false" ht="15" hidden="false" customHeight="false" outlineLevel="0" collapsed="false">
      <c r="A27" s="1"/>
      <c r="B27" s="4" t="s">
        <v>81</v>
      </c>
      <c r="C27" s="7" t="s">
        <v>82</v>
      </c>
    </row>
    <row r="28" customFormat="false" ht="22.35" hidden="false" customHeight="false" outlineLevel="0" collapsed="false">
      <c r="A28" s="1"/>
      <c r="B28" s="4" t="s">
        <v>83</v>
      </c>
      <c r="C28" s="7" t="s">
        <v>84</v>
      </c>
    </row>
    <row r="29" customFormat="false" ht="15" hidden="false" customHeight="false" outlineLevel="0" collapsed="false">
      <c r="A29" s="1"/>
      <c r="B29" s="4" t="s">
        <v>85</v>
      </c>
      <c r="C29" s="7" t="s">
        <v>86</v>
      </c>
    </row>
    <row r="30" customFormat="false" ht="15" hidden="false" customHeight="false" outlineLevel="0" collapsed="false">
      <c r="A30" s="1"/>
      <c r="B30" s="4" t="s">
        <v>87</v>
      </c>
      <c r="C30" s="7" t="s">
        <v>88</v>
      </c>
    </row>
    <row r="31" customFormat="false" ht="22.35" hidden="false" customHeight="false" outlineLevel="0" collapsed="false">
      <c r="A31" s="1"/>
      <c r="B31" s="4" t="s">
        <v>89</v>
      </c>
      <c r="C31" s="7" t="s">
        <v>90</v>
      </c>
    </row>
    <row r="32" customFormat="false" ht="15" hidden="false" customHeight="false" outlineLevel="0" collapsed="false">
      <c r="A32" s="1"/>
      <c r="B32" s="4" t="s">
        <v>91</v>
      </c>
      <c r="C32" s="7" t="s">
        <v>92</v>
      </c>
    </row>
    <row r="33" customFormat="false" ht="22.35" hidden="false" customHeight="false" outlineLevel="0" collapsed="false">
      <c r="A33" s="1"/>
      <c r="B33" s="4" t="s">
        <v>93</v>
      </c>
      <c r="C33" s="7" t="s">
        <v>94</v>
      </c>
    </row>
    <row r="34" customFormat="false" ht="22.35" hidden="false" customHeight="false" outlineLevel="0" collapsed="false">
      <c r="A34" s="1"/>
      <c r="B34" s="4" t="s">
        <v>95</v>
      </c>
      <c r="C34" s="7" t="s">
        <v>96</v>
      </c>
    </row>
    <row r="35" customFormat="false" ht="22.35" hidden="false" customHeight="false" outlineLevel="0" collapsed="false">
      <c r="A35" s="1"/>
      <c r="B35" s="4" t="s">
        <v>97</v>
      </c>
      <c r="C35" s="7" t="s">
        <v>98</v>
      </c>
    </row>
    <row r="36" customFormat="false" ht="22.35" hidden="false" customHeight="false" outlineLevel="0" collapsed="false">
      <c r="A36" s="1"/>
      <c r="B36" s="4" t="s">
        <v>99</v>
      </c>
      <c r="C36" s="7" t="s">
        <v>100</v>
      </c>
    </row>
    <row r="37" customFormat="false" ht="22.35" hidden="false" customHeight="false" outlineLevel="0" collapsed="false">
      <c r="A37" s="1"/>
      <c r="B37" s="4" t="s">
        <v>101</v>
      </c>
      <c r="C37" s="7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0"/>
    <col collapsed="false" customWidth="true" hidden="false" outlineLevel="0" max="9" min="4" style="0" width="12"/>
    <col collapsed="false" customWidth="true" hidden="false" outlineLevel="0" max="10" min="10" style="0" width="64"/>
  </cols>
  <sheetData>
    <row r="1" customFormat="false" ht="15" hidden="false" customHeight="false" outlineLevel="0" collapsed="false">
      <c r="A1" s="1"/>
      <c r="B1" s="2" t="s">
        <v>103</v>
      </c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1"/>
      <c r="B2" s="3" t="s">
        <v>104</v>
      </c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/>
      <c r="B3" s="5" t="s">
        <v>105</v>
      </c>
      <c r="C3" s="8" t="s">
        <v>106</v>
      </c>
      <c r="D3" s="9" t="n">
        <v>45291</v>
      </c>
      <c r="E3" s="9" t="n">
        <v>45657</v>
      </c>
      <c r="F3" s="9" t="n">
        <v>46022</v>
      </c>
      <c r="G3" s="9" t="n">
        <v>45838</v>
      </c>
      <c r="H3" s="9" t="n">
        <v>46203</v>
      </c>
      <c r="I3" s="9" t="n">
        <v>46203</v>
      </c>
      <c r="J3" s="1"/>
    </row>
    <row r="4" customFormat="false" ht="15" hidden="false" customHeight="false" outlineLevel="0" collapsed="false">
      <c r="A4" s="1"/>
      <c r="B4" s="10"/>
      <c r="C4" s="10" t="s">
        <v>42</v>
      </c>
      <c r="D4" s="11" t="s">
        <v>107</v>
      </c>
      <c r="E4" s="11" t="s">
        <v>108</v>
      </c>
      <c r="F4" s="11" t="s">
        <v>109</v>
      </c>
      <c r="G4" s="11" t="s">
        <v>110</v>
      </c>
      <c r="H4" s="11" t="s">
        <v>111</v>
      </c>
      <c r="I4" s="11" t="s">
        <v>112</v>
      </c>
      <c r="J4" s="10" t="s">
        <v>113</v>
      </c>
    </row>
    <row r="5" customFormat="false" ht="15" hidden="false" customHeight="false" outlineLevel="0" collapsed="false">
      <c r="A5" s="1"/>
      <c r="B5" s="12" t="s">
        <v>114</v>
      </c>
      <c r="C5" s="1"/>
      <c r="D5" s="1"/>
      <c r="E5" s="1"/>
      <c r="F5" s="1"/>
      <c r="G5" s="1"/>
      <c r="H5" s="1"/>
      <c r="I5" s="1"/>
      <c r="J5" s="1"/>
    </row>
    <row r="6" customFormat="false" ht="15" hidden="false" customHeight="false" outlineLevel="0" collapsed="false">
      <c r="A6" s="1"/>
      <c r="B6" s="13" t="s">
        <v>115</v>
      </c>
      <c r="C6" s="14"/>
      <c r="D6" s="14"/>
      <c r="E6" s="14"/>
      <c r="F6" s="14"/>
      <c r="G6" s="14"/>
      <c r="H6" s="14"/>
      <c r="I6" s="14"/>
      <c r="J6" s="14"/>
    </row>
    <row r="7" customFormat="false" ht="15" hidden="false" customHeight="false" outlineLevel="0" collapsed="false">
      <c r="A7" s="1"/>
      <c r="B7" s="5" t="s">
        <v>116</v>
      </c>
      <c r="C7" s="8" t="s">
        <v>117</v>
      </c>
      <c r="D7" s="15" t="n">
        <v>5320</v>
      </c>
      <c r="E7" s="15" t="n">
        <v>4818</v>
      </c>
      <c r="F7" s="15" t="n">
        <v>4991</v>
      </c>
      <c r="G7" s="15" t="n">
        <v>2453</v>
      </c>
      <c r="H7" s="15" t="n">
        <v>2525</v>
      </c>
      <c r="I7" s="16" t="n">
        <f aca="false">F7+H7-G7</f>
        <v>5063</v>
      </c>
      <c r="J7" s="3" t="s">
        <v>118</v>
      </c>
    </row>
    <row r="8" customFormat="false" ht="15" hidden="false" customHeight="false" outlineLevel="0" collapsed="false">
      <c r="A8" s="1"/>
      <c r="B8" s="5" t="s">
        <v>119</v>
      </c>
      <c r="C8" s="8" t="s">
        <v>117</v>
      </c>
      <c r="D8" s="15" t="n">
        <v>2256</v>
      </c>
      <c r="E8" s="15" t="n">
        <v>2265</v>
      </c>
      <c r="F8" s="15" t="n">
        <v>2535</v>
      </c>
      <c r="G8" s="15" t="n">
        <v>1236</v>
      </c>
      <c r="H8" s="15" t="n">
        <v>1255</v>
      </c>
      <c r="I8" s="16" t="n">
        <f aca="false">F8+H8-G8</f>
        <v>2554</v>
      </c>
      <c r="J8" s="1"/>
    </row>
    <row r="9" customFormat="false" ht="15" hidden="false" customHeight="false" outlineLevel="0" collapsed="false">
      <c r="A9" s="1"/>
      <c r="B9" s="5" t="s">
        <v>120</v>
      </c>
      <c r="C9" s="8" t="s">
        <v>117</v>
      </c>
      <c r="D9" s="15" t="n">
        <v>4416</v>
      </c>
      <c r="E9" s="15" t="n">
        <v>4242</v>
      </c>
      <c r="F9" s="15" t="n">
        <v>4313</v>
      </c>
      <c r="G9" s="15" t="n">
        <v>2112</v>
      </c>
      <c r="H9" s="15" t="n">
        <v>2189</v>
      </c>
      <c r="I9" s="16" t="n">
        <f aca="false">F9+H9-G9</f>
        <v>4390</v>
      </c>
      <c r="J9" s="3" t="s">
        <v>121</v>
      </c>
    </row>
    <row r="10" customFormat="false" ht="15" hidden="false" customHeight="false" outlineLevel="0" collapsed="false">
      <c r="A10" s="1"/>
      <c r="B10" s="17" t="s">
        <v>122</v>
      </c>
      <c r="C10" s="8" t="s">
        <v>117</v>
      </c>
      <c r="D10" s="18" t="n">
        <f aca="false">D7+D8-D9</f>
        <v>3160</v>
      </c>
      <c r="E10" s="18" t="n">
        <f aca="false">E7+E8-E9</f>
        <v>2841</v>
      </c>
      <c r="F10" s="18" t="n">
        <f aca="false">F7+F8-F9</f>
        <v>3213</v>
      </c>
      <c r="G10" s="18" t="n">
        <f aca="false">G7+G8-G9</f>
        <v>1577</v>
      </c>
      <c r="H10" s="18" t="n">
        <f aca="false">H7+H8-H9</f>
        <v>1591</v>
      </c>
      <c r="I10" s="18" t="n">
        <f aca="false">I7+I8-I9</f>
        <v>3227</v>
      </c>
      <c r="J10" s="3" t="s">
        <v>123</v>
      </c>
    </row>
    <row r="11" customFormat="false" ht="15" hidden="false" customHeight="false" outlineLevel="0" collapsed="false">
      <c r="A11" s="1"/>
      <c r="B11" s="5" t="s">
        <v>124</v>
      </c>
      <c r="C11" s="8" t="s">
        <v>117</v>
      </c>
      <c r="D11" s="15" t="n">
        <v>553</v>
      </c>
      <c r="E11" s="15" t="n">
        <v>487</v>
      </c>
      <c r="F11" s="15" t="n">
        <v>470</v>
      </c>
      <c r="G11" s="15" t="n">
        <v>250</v>
      </c>
      <c r="H11" s="15" t="n">
        <v>159</v>
      </c>
      <c r="I11" s="16" t="n">
        <f aca="false">F11+H11-G11</f>
        <v>379</v>
      </c>
      <c r="J11" s="1"/>
    </row>
    <row r="12" customFormat="false" ht="15" hidden="false" customHeight="false" outlineLevel="0" collapsed="false">
      <c r="A12" s="1"/>
      <c r="B12" s="17" t="s">
        <v>125</v>
      </c>
      <c r="C12" s="8" t="s">
        <v>117</v>
      </c>
      <c r="D12" s="18" t="n">
        <f aca="false">D10-D11</f>
        <v>2607</v>
      </c>
      <c r="E12" s="18" t="n">
        <f aca="false">E10-E11</f>
        <v>2354</v>
      </c>
      <c r="F12" s="18" t="n">
        <f aca="false">F10-F11</f>
        <v>2743</v>
      </c>
      <c r="G12" s="18" t="n">
        <f aca="false">G10-G11</f>
        <v>1327</v>
      </c>
      <c r="H12" s="18" t="n">
        <f aca="false">H10-H11</f>
        <v>1432</v>
      </c>
      <c r="I12" s="18" t="n">
        <f aca="false">I10-I11</f>
        <v>2848</v>
      </c>
      <c r="J12" s="3" t="s">
        <v>126</v>
      </c>
    </row>
    <row r="13" customFormat="false" ht="15" hidden="false" customHeight="false" outlineLevel="0" collapsed="false">
      <c r="A13" s="1"/>
      <c r="B13" s="5" t="s">
        <v>127</v>
      </c>
      <c r="C13" s="8" t="s">
        <v>117</v>
      </c>
      <c r="D13" s="15" t="n">
        <v>533</v>
      </c>
      <c r="E13" s="15" t="n">
        <v>461</v>
      </c>
      <c r="F13" s="15" t="n">
        <v>587</v>
      </c>
      <c r="G13" s="15" t="n">
        <v>274</v>
      </c>
      <c r="H13" s="15" t="n">
        <v>303</v>
      </c>
      <c r="I13" s="16" t="n">
        <f aca="false">F13+H13-G13</f>
        <v>616</v>
      </c>
      <c r="J13" s="1"/>
    </row>
    <row r="14" customFormat="false" ht="15" hidden="false" customHeight="false" outlineLevel="0" collapsed="false">
      <c r="A14" s="1"/>
      <c r="B14" s="17" t="s">
        <v>128</v>
      </c>
      <c r="C14" s="8" t="s">
        <v>117</v>
      </c>
      <c r="D14" s="18" t="n">
        <f aca="false">D12-D13</f>
        <v>2074</v>
      </c>
      <c r="E14" s="18" t="n">
        <f aca="false">E12-E13</f>
        <v>1893</v>
      </c>
      <c r="F14" s="18" t="n">
        <f aca="false">F12-F13</f>
        <v>2156</v>
      </c>
      <c r="G14" s="18" t="n">
        <f aca="false">G12-G13</f>
        <v>1053</v>
      </c>
      <c r="H14" s="18" t="n">
        <f aca="false">H12-H13</f>
        <v>1129</v>
      </c>
      <c r="I14" s="18" t="n">
        <f aca="false">I12-I13</f>
        <v>2232</v>
      </c>
      <c r="J14" s="3" t="s">
        <v>129</v>
      </c>
    </row>
    <row r="15" customFormat="false" ht="15" hidden="false" customHeight="false" outlineLevel="0" collapsed="false">
      <c r="A15" s="1"/>
      <c r="B15" s="5" t="s">
        <v>130</v>
      </c>
      <c r="C15" s="8" t="s">
        <v>117</v>
      </c>
      <c r="D15" s="15" t="n">
        <v>1976</v>
      </c>
      <c r="E15" s="15" t="n">
        <v>1774</v>
      </c>
      <c r="F15" s="15" t="n">
        <v>2061</v>
      </c>
      <c r="G15" s="15" t="n">
        <v>999</v>
      </c>
      <c r="H15" s="15" t="n">
        <v>1088</v>
      </c>
      <c r="I15" s="16" t="n">
        <f aca="false">F15+H15-G15</f>
        <v>2150</v>
      </c>
      <c r="J15" s="3" t="s">
        <v>131</v>
      </c>
    </row>
    <row r="16" customFormat="false" ht="15" hidden="false" customHeight="false" outlineLevel="0" collapsed="false">
      <c r="A16" s="1"/>
      <c r="B16" s="13" t="s">
        <v>132</v>
      </c>
      <c r="C16" s="14"/>
      <c r="D16" s="14"/>
      <c r="E16" s="1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"/>
      <c r="B17" s="5" t="s">
        <v>133</v>
      </c>
      <c r="C17" s="8" t="s">
        <v>117</v>
      </c>
      <c r="D17" s="15" t="n">
        <v>152194</v>
      </c>
      <c r="E17" s="15" t="n">
        <v>157302</v>
      </c>
      <c r="F17" s="15" t="n">
        <v>158814</v>
      </c>
      <c r="G17" s="15" t="n">
        <v>159206</v>
      </c>
      <c r="H17" s="15" t="n">
        <v>161299</v>
      </c>
      <c r="I17" s="16" t="n">
        <f aca="false">H17</f>
        <v>161299</v>
      </c>
      <c r="J17" s="3" t="s">
        <v>134</v>
      </c>
    </row>
    <row r="18" customFormat="false" ht="15" hidden="false" customHeight="false" outlineLevel="0" collapsed="false">
      <c r="A18" s="1"/>
      <c r="B18" s="5" t="s">
        <v>135</v>
      </c>
      <c r="C18" s="8" t="s">
        <v>117</v>
      </c>
      <c r="D18" s="15" t="n">
        <v>98379</v>
      </c>
      <c r="E18" s="15" t="n">
        <v>96727</v>
      </c>
      <c r="F18" s="15" t="n">
        <v>95637</v>
      </c>
      <c r="G18" s="15" t="n">
        <v>96723</v>
      </c>
      <c r="H18" s="15" t="n">
        <v>99200</v>
      </c>
      <c r="I18" s="16" t="n">
        <f aca="false">H18</f>
        <v>99200</v>
      </c>
      <c r="J18" s="1"/>
    </row>
    <row r="19" customFormat="false" ht="15" hidden="false" customHeight="false" outlineLevel="0" collapsed="false">
      <c r="A19" s="1"/>
      <c r="B19" s="5" t="s">
        <v>136</v>
      </c>
      <c r="C19" s="8" t="s">
        <v>117</v>
      </c>
      <c r="D19" s="15" t="n">
        <v>50865</v>
      </c>
      <c r="E19" s="15" t="n">
        <v>49671</v>
      </c>
      <c r="F19" s="15" t="n">
        <v>48790</v>
      </c>
      <c r="G19" s="15" t="n">
        <v>49586</v>
      </c>
      <c r="H19" s="15" t="n">
        <v>51841</v>
      </c>
      <c r="I19" s="16" t="n">
        <f aca="false">H19</f>
        <v>51841</v>
      </c>
      <c r="J19" s="3" t="s">
        <v>137</v>
      </c>
    </row>
    <row r="20" customFormat="false" ht="15" hidden="false" customHeight="false" outlineLevel="0" collapsed="false">
      <c r="A20" s="1"/>
      <c r="B20" s="5" t="s">
        <v>138</v>
      </c>
      <c r="C20" s="8" t="s">
        <v>117</v>
      </c>
      <c r="D20" s="15" t="n">
        <v>1576</v>
      </c>
      <c r="E20" s="15" t="n">
        <v>1613</v>
      </c>
      <c r="F20" s="15" t="n">
        <v>1556</v>
      </c>
      <c r="G20" s="15" t="n">
        <v>1612</v>
      </c>
      <c r="H20" s="15" t="n">
        <v>1489</v>
      </c>
      <c r="I20" s="16" t="n">
        <f aca="false">H20</f>
        <v>1489</v>
      </c>
      <c r="J20" s="3" t="s">
        <v>139</v>
      </c>
    </row>
    <row r="21" customFormat="false" ht="15" hidden="false" customHeight="false" outlineLevel="0" collapsed="false">
      <c r="A21" s="1"/>
      <c r="B21" s="5" t="s">
        <v>140</v>
      </c>
      <c r="C21" s="8" t="s">
        <v>117</v>
      </c>
      <c r="D21" s="15" t="n">
        <v>127788</v>
      </c>
      <c r="E21" s="15" t="n">
        <v>127603</v>
      </c>
      <c r="F21" s="15" t="n">
        <v>131128</v>
      </c>
      <c r="G21" s="15" t="n">
        <v>130919</v>
      </c>
      <c r="H21" s="15" t="n">
        <v>130710</v>
      </c>
      <c r="I21" s="16" t="n">
        <f aca="false">H21</f>
        <v>130710</v>
      </c>
      <c r="J21" s="1"/>
    </row>
    <row r="22" customFormat="false" ht="15" hidden="false" customHeight="false" outlineLevel="0" collapsed="false">
      <c r="A22" s="1"/>
      <c r="B22" s="5" t="s">
        <v>141</v>
      </c>
      <c r="C22" s="8" t="s">
        <v>117</v>
      </c>
      <c r="D22" s="15" t="n">
        <v>17429</v>
      </c>
      <c r="E22" s="15" t="n">
        <v>17879</v>
      </c>
      <c r="F22" s="15" t="n">
        <v>19043</v>
      </c>
      <c r="G22" s="15" t="n">
        <v>18666</v>
      </c>
      <c r="H22" s="15" t="n">
        <v>18840</v>
      </c>
      <c r="I22" s="16" t="n">
        <f aca="false">H22</f>
        <v>18840</v>
      </c>
      <c r="J22" s="1"/>
    </row>
    <row r="23" customFormat="false" ht="15" hidden="false" customHeight="false" outlineLevel="0" collapsed="false">
      <c r="A23" s="1"/>
      <c r="B23" s="5" t="s">
        <v>142</v>
      </c>
      <c r="C23" s="8" t="s">
        <v>143</v>
      </c>
      <c r="D23" s="19" t="n">
        <v>0.1026</v>
      </c>
      <c r="E23" s="19" t="n">
        <v>0.108</v>
      </c>
      <c r="F23" s="19" t="n">
        <v>0.109</v>
      </c>
      <c r="G23" s="19" t="n">
        <v>0.108</v>
      </c>
      <c r="H23" s="19" t="n">
        <v>0.107</v>
      </c>
      <c r="I23" s="20" t="n">
        <f aca="false">H23</f>
        <v>0.107</v>
      </c>
      <c r="J23" s="3" t="s">
        <v>144</v>
      </c>
    </row>
    <row r="24" customFormat="false" ht="15" hidden="false" customHeight="false" outlineLevel="0" collapsed="false">
      <c r="A24" s="1"/>
      <c r="B24" s="5" t="s">
        <v>145</v>
      </c>
      <c r="C24" s="8" t="s">
        <v>143</v>
      </c>
      <c r="D24" s="20" t="n">
        <f aca="false">D18/D21</f>
        <v>0.769861019814067</v>
      </c>
      <c r="E24" s="20" t="n">
        <f aca="false">E18/E21</f>
        <v>0.758030767301709</v>
      </c>
      <c r="F24" s="20" t="n">
        <f aca="false">F18/F21</f>
        <v>0.72934079677872</v>
      </c>
      <c r="G24" s="20" t="n">
        <f aca="false">G18/G21</f>
        <v>0.738800326919698</v>
      </c>
      <c r="H24" s="20" t="n">
        <f aca="false">H18/H21</f>
        <v>0.758931986841099</v>
      </c>
      <c r="I24" s="20" t="n">
        <f aca="false">I18/I21</f>
        <v>0.758931986841099</v>
      </c>
      <c r="J24" s="3" t="s">
        <v>146</v>
      </c>
    </row>
    <row r="25" customFormat="false" ht="15" hidden="false" customHeight="false" outlineLevel="0" collapsed="false">
      <c r="A25" s="1"/>
      <c r="B25" s="5" t="s">
        <v>147</v>
      </c>
      <c r="C25" s="8" t="s">
        <v>143</v>
      </c>
      <c r="D25" s="20" t="n">
        <f aca="false">D19/D18</f>
        <v>0.517031073704754</v>
      </c>
      <c r="E25" s="20" t="n">
        <f aca="false">E19/E18</f>
        <v>0.513517425331087</v>
      </c>
      <c r="F25" s="20" t="n">
        <f aca="false">F19/F18</f>
        <v>0.510158202369376</v>
      </c>
      <c r="G25" s="20" t="n">
        <f aca="false">G19/G18</f>
        <v>0.512659863734582</v>
      </c>
      <c r="H25" s="20" t="n">
        <f aca="false">H19/H18</f>
        <v>0.522590725806452</v>
      </c>
      <c r="I25" s="20" t="n">
        <f aca="false">I19/I18</f>
        <v>0.522590725806452</v>
      </c>
      <c r="J25" s="3" t="s">
        <v>146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4"/>
    <col collapsed="false" customWidth="true" hidden="false" outlineLevel="0" max="3" min="3" style="0" width="10"/>
    <col collapsed="false" customWidth="true" hidden="false" outlineLevel="0" max="13" min="4" style="0" width="12"/>
    <col collapsed="false" customWidth="true" hidden="false" outlineLevel="0" max="14" min="14" style="0" width="62"/>
  </cols>
  <sheetData>
    <row r="1" customFormat="false" ht="15" hidden="false" customHeight="false" outlineLevel="0" collapsed="false">
      <c r="A1" s="1"/>
      <c r="B1" s="2" t="s">
        <v>148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1"/>
      <c r="B2" s="3" t="s">
        <v>149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5" hidden="false" customHeight="false" outlineLevel="0" collapsed="false">
      <c r="A3" s="1"/>
      <c r="B3" s="5" t="s">
        <v>105</v>
      </c>
      <c r="C3" s="8" t="s">
        <v>106</v>
      </c>
      <c r="D3" s="9" t="n">
        <v>45382</v>
      </c>
      <c r="E3" s="9" t="n">
        <v>45473</v>
      </c>
      <c r="F3" s="9" t="n">
        <v>45565</v>
      </c>
      <c r="G3" s="9" t="n">
        <v>45657</v>
      </c>
      <c r="H3" s="9" t="n">
        <v>45747</v>
      </c>
      <c r="I3" s="9" t="n">
        <v>45838</v>
      </c>
      <c r="J3" s="9" t="n">
        <v>45930</v>
      </c>
      <c r="K3" s="9" t="n">
        <v>46022</v>
      </c>
      <c r="L3" s="9" t="n">
        <v>46112</v>
      </c>
      <c r="M3" s="9" t="n">
        <v>46203</v>
      </c>
      <c r="N3" s="1"/>
    </row>
    <row r="4" customFormat="false" ht="15" hidden="false" customHeight="false" outlineLevel="0" collapsed="false">
      <c r="A4" s="1"/>
      <c r="B4" s="10"/>
      <c r="C4" s="10" t="s">
        <v>42</v>
      </c>
      <c r="D4" s="11" t="s">
        <v>150</v>
      </c>
      <c r="E4" s="11" t="s">
        <v>151</v>
      </c>
      <c r="F4" s="11" t="s">
        <v>152</v>
      </c>
      <c r="G4" s="11" t="s">
        <v>153</v>
      </c>
      <c r="H4" s="11" t="s">
        <v>154</v>
      </c>
      <c r="I4" s="11" t="s">
        <v>155</v>
      </c>
      <c r="J4" s="11" t="s">
        <v>156</v>
      </c>
      <c r="K4" s="11" t="s">
        <v>157</v>
      </c>
      <c r="L4" s="11" t="s">
        <v>158</v>
      </c>
      <c r="M4" s="11" t="s">
        <v>159</v>
      </c>
      <c r="N4" s="10" t="s">
        <v>113</v>
      </c>
    </row>
    <row r="5" customFormat="false" ht="15" hidden="false" customHeight="false" outlineLevel="0" collapsed="false">
      <c r="A5" s="1"/>
      <c r="B5" s="12" t="s">
        <v>160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customFormat="false" ht="15" hidden="false" customHeight="false" outlineLevel="0" collapsed="false">
      <c r="A6" s="1"/>
      <c r="B6" s="13" t="s">
        <v>115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customFormat="false" ht="15" hidden="false" customHeight="false" outlineLevel="0" collapsed="false">
      <c r="A7" s="1"/>
      <c r="B7" s="5" t="s">
        <v>116</v>
      </c>
      <c r="C7" s="8" t="s">
        <v>117</v>
      </c>
      <c r="D7" s="15" t="n">
        <v>1184</v>
      </c>
      <c r="E7" s="15" t="n">
        <v>1186</v>
      </c>
      <c r="F7" s="15" t="n">
        <v>1218</v>
      </c>
      <c r="G7" s="16" t="n">
        <f aca="false">4818-1184-1186-1218</f>
        <v>1230</v>
      </c>
      <c r="H7" s="15" t="n">
        <v>1194</v>
      </c>
      <c r="I7" s="15" t="n">
        <v>1259</v>
      </c>
      <c r="J7" s="15" t="n">
        <v>1257</v>
      </c>
      <c r="K7" s="16" t="n">
        <f aca="false">4991-1194-1259-1257</f>
        <v>1281</v>
      </c>
      <c r="L7" s="15" t="n">
        <v>1248</v>
      </c>
      <c r="M7" s="15" t="n">
        <v>1277</v>
      </c>
      <c r="N7" s="3" t="s">
        <v>161</v>
      </c>
    </row>
    <row r="8" customFormat="false" ht="15" hidden="false" customHeight="false" outlineLevel="0" collapsed="false">
      <c r="A8" s="1"/>
      <c r="B8" s="5" t="s">
        <v>119</v>
      </c>
      <c r="C8" s="8" t="s">
        <v>117</v>
      </c>
      <c r="D8" s="15" t="n">
        <v>563</v>
      </c>
      <c r="E8" s="15" t="n">
        <v>545</v>
      </c>
      <c r="F8" s="15" t="n">
        <v>572</v>
      </c>
      <c r="G8" s="16" t="n">
        <f aca="false">2265-563-545-572</f>
        <v>585</v>
      </c>
      <c r="H8" s="15" t="n">
        <v>590</v>
      </c>
      <c r="I8" s="15" t="n">
        <v>646</v>
      </c>
      <c r="J8" s="15" t="n">
        <v>659</v>
      </c>
      <c r="K8" s="16" t="n">
        <f aca="false">2535-590-646-659</f>
        <v>640</v>
      </c>
      <c r="L8" s="15" t="n">
        <v>625</v>
      </c>
      <c r="M8" s="15" t="n">
        <v>630</v>
      </c>
      <c r="N8" s="1"/>
    </row>
    <row r="9" customFormat="false" ht="15" hidden="false" customHeight="false" outlineLevel="0" collapsed="false">
      <c r="A9" s="1"/>
      <c r="B9" s="5" t="s">
        <v>162</v>
      </c>
      <c r="C9" s="8" t="s">
        <v>117</v>
      </c>
      <c r="D9" s="15" t="n">
        <v>91</v>
      </c>
      <c r="E9" s="15" t="n">
        <v>68</v>
      </c>
      <c r="F9" s="15" t="n">
        <v>92</v>
      </c>
      <c r="G9" s="15" t="n">
        <v>97</v>
      </c>
      <c r="H9" s="15" t="n">
        <v>80</v>
      </c>
      <c r="I9" s="15" t="n">
        <v>83</v>
      </c>
      <c r="J9" s="15" t="n">
        <v>104</v>
      </c>
      <c r="K9" s="15" t="n">
        <v>80</v>
      </c>
      <c r="L9" s="15" t="n">
        <v>84</v>
      </c>
      <c r="M9" s="15" t="n">
        <v>84</v>
      </c>
      <c r="N9" s="3" t="s">
        <v>163</v>
      </c>
    </row>
    <row r="10" customFormat="false" ht="15" hidden="false" customHeight="false" outlineLevel="0" collapsed="false">
      <c r="A10" s="1"/>
      <c r="B10" s="5" t="s">
        <v>164</v>
      </c>
      <c r="C10" s="8" t="s">
        <v>117</v>
      </c>
      <c r="D10" s="15" t="n">
        <v>27</v>
      </c>
      <c r="E10" s="15" t="n">
        <v>28</v>
      </c>
      <c r="F10" s="15" t="n">
        <v>28</v>
      </c>
      <c r="G10" s="15" t="n">
        <v>28</v>
      </c>
      <c r="H10" s="15" t="n">
        <v>27</v>
      </c>
      <c r="I10" s="15" t="n">
        <v>29</v>
      </c>
      <c r="J10" s="15" t="n">
        <v>28</v>
      </c>
      <c r="K10" s="15" t="n">
        <v>30</v>
      </c>
      <c r="L10" s="15" t="n">
        <v>30</v>
      </c>
      <c r="M10" s="15" t="n">
        <v>28</v>
      </c>
      <c r="N10" s="3" t="s">
        <v>165</v>
      </c>
    </row>
    <row r="11" customFormat="false" ht="15" hidden="false" customHeight="false" outlineLevel="0" collapsed="false">
      <c r="A11" s="1"/>
      <c r="B11" s="5" t="s">
        <v>120</v>
      </c>
      <c r="C11" s="8" t="s">
        <v>117</v>
      </c>
      <c r="D11" s="15" t="n">
        <v>1131</v>
      </c>
      <c r="E11" s="15" t="n">
        <v>1004</v>
      </c>
      <c r="F11" s="15" t="n">
        <v>1069</v>
      </c>
      <c r="G11" s="16" t="n">
        <f aca="false">4242-1131-1004-1069</f>
        <v>1038</v>
      </c>
      <c r="H11" s="15" t="n">
        <v>1039</v>
      </c>
      <c r="I11" s="15" t="n">
        <v>1073</v>
      </c>
      <c r="J11" s="15" t="n">
        <v>1103</v>
      </c>
      <c r="K11" s="16" t="n">
        <f aca="false">4313-1039-1073-1103</f>
        <v>1098</v>
      </c>
      <c r="L11" s="15" t="n">
        <v>1068</v>
      </c>
      <c r="M11" s="15" t="n">
        <v>1121</v>
      </c>
      <c r="N11" s="1"/>
    </row>
    <row r="12" customFormat="false" ht="15" hidden="false" customHeight="false" outlineLevel="0" collapsed="false">
      <c r="A12" s="1"/>
      <c r="B12" s="17" t="s">
        <v>166</v>
      </c>
      <c r="C12" s="8" t="s">
        <v>117</v>
      </c>
      <c r="D12" s="18" t="n">
        <f aca="false">D7+D8-D11</f>
        <v>616</v>
      </c>
      <c r="E12" s="18" t="n">
        <f aca="false">E7+E8-E11</f>
        <v>727</v>
      </c>
      <c r="F12" s="18" t="n">
        <f aca="false">F7+F8-F11</f>
        <v>721</v>
      </c>
      <c r="G12" s="18" t="n">
        <f aca="false">G7+G8-G11</f>
        <v>777</v>
      </c>
      <c r="H12" s="18" t="n">
        <f aca="false">H7+H8-H11</f>
        <v>745</v>
      </c>
      <c r="I12" s="18" t="n">
        <f aca="false">I7+I8-I11</f>
        <v>832</v>
      </c>
      <c r="J12" s="18" t="n">
        <f aca="false">J7+J8-J11</f>
        <v>813</v>
      </c>
      <c r="K12" s="18" t="n">
        <f aca="false">K7+K8-K11</f>
        <v>823</v>
      </c>
      <c r="L12" s="18" t="n">
        <f aca="false">L7+L8-L11</f>
        <v>805</v>
      </c>
      <c r="M12" s="18" t="n">
        <f aca="false">M7+M8-M11</f>
        <v>786</v>
      </c>
      <c r="N12" s="1"/>
    </row>
    <row r="13" customFormat="false" ht="15" hidden="false" customHeight="false" outlineLevel="0" collapsed="false">
      <c r="A13" s="1"/>
      <c r="B13" s="5" t="s">
        <v>124</v>
      </c>
      <c r="C13" s="8" t="s">
        <v>117</v>
      </c>
      <c r="D13" s="15" t="n">
        <v>152</v>
      </c>
      <c r="E13" s="15" t="n">
        <v>102</v>
      </c>
      <c r="F13" s="15" t="n">
        <v>113</v>
      </c>
      <c r="G13" s="16" t="n">
        <f aca="false">487-152-102-113</f>
        <v>120</v>
      </c>
      <c r="H13" s="15" t="n">
        <v>124</v>
      </c>
      <c r="I13" s="15" t="n">
        <v>126</v>
      </c>
      <c r="J13" s="15" t="n">
        <v>105</v>
      </c>
      <c r="K13" s="16" t="n">
        <f aca="false">470-124-126-105</f>
        <v>115</v>
      </c>
      <c r="L13" s="15" t="n">
        <v>91</v>
      </c>
      <c r="M13" s="15" t="n">
        <v>68</v>
      </c>
      <c r="N13" s="1"/>
    </row>
    <row r="14" customFormat="false" ht="15" hidden="false" customHeight="false" outlineLevel="0" collapsed="false">
      <c r="A14" s="1"/>
      <c r="B14" s="17" t="s">
        <v>125</v>
      </c>
      <c r="C14" s="8" t="s">
        <v>117</v>
      </c>
      <c r="D14" s="18" t="n">
        <f aca="false">D12-D13</f>
        <v>464</v>
      </c>
      <c r="E14" s="18" t="n">
        <f aca="false">E12-E13</f>
        <v>625</v>
      </c>
      <c r="F14" s="18" t="n">
        <f aca="false">F12-F13</f>
        <v>608</v>
      </c>
      <c r="G14" s="18" t="n">
        <f aca="false">G12-G13</f>
        <v>657</v>
      </c>
      <c r="H14" s="18" t="n">
        <f aca="false">H12-H13</f>
        <v>621</v>
      </c>
      <c r="I14" s="18" t="n">
        <f aca="false">I12-I13</f>
        <v>706</v>
      </c>
      <c r="J14" s="18" t="n">
        <f aca="false">J12-J13</f>
        <v>708</v>
      </c>
      <c r="K14" s="18" t="n">
        <f aca="false">K12-K13</f>
        <v>708</v>
      </c>
      <c r="L14" s="18" t="n">
        <f aca="false">L12-L13</f>
        <v>714</v>
      </c>
      <c r="M14" s="18" t="n">
        <f aca="false">M12-M13</f>
        <v>718</v>
      </c>
      <c r="N14" s="1"/>
    </row>
    <row r="15" customFormat="false" ht="15" hidden="false" customHeight="false" outlineLevel="0" collapsed="false">
      <c r="A15" s="1"/>
      <c r="B15" s="5" t="s">
        <v>167</v>
      </c>
      <c r="C15" s="8" t="s">
        <v>117</v>
      </c>
      <c r="D15" s="15" t="n">
        <v>464</v>
      </c>
      <c r="E15" s="15" t="n">
        <v>625</v>
      </c>
      <c r="F15" s="15" t="n">
        <v>608</v>
      </c>
      <c r="G15" s="16" t="n">
        <f aca="false">2354-464-625-608</f>
        <v>657</v>
      </c>
      <c r="H15" s="15" t="n">
        <v>621</v>
      </c>
      <c r="I15" s="15" t="n">
        <v>706</v>
      </c>
      <c r="J15" s="15" t="n">
        <v>708</v>
      </c>
      <c r="K15" s="16" t="n">
        <f aca="false">2743-621-706-708</f>
        <v>708</v>
      </c>
      <c r="L15" s="15" t="n">
        <v>714</v>
      </c>
      <c r="M15" s="15" t="n">
        <v>718</v>
      </c>
      <c r="N15" s="3" t="s">
        <v>168</v>
      </c>
    </row>
    <row r="16" customFormat="false" ht="15" hidden="false" customHeight="false" outlineLevel="0" collapsed="false">
      <c r="A16" s="1"/>
      <c r="B16" s="5" t="s">
        <v>127</v>
      </c>
      <c r="C16" s="8" t="s">
        <v>117</v>
      </c>
      <c r="D16" s="15" t="n">
        <v>96</v>
      </c>
      <c r="E16" s="15" t="n">
        <v>124</v>
      </c>
      <c r="F16" s="15" t="n">
        <v>118</v>
      </c>
      <c r="G16" s="16" t="n">
        <f aca="false">461-96-124-118</f>
        <v>123</v>
      </c>
      <c r="H16" s="15" t="n">
        <v>131</v>
      </c>
      <c r="I16" s="15" t="n">
        <v>143</v>
      </c>
      <c r="J16" s="15" t="n">
        <v>139</v>
      </c>
      <c r="K16" s="16" t="n">
        <f aca="false">587-131-143-139</f>
        <v>174</v>
      </c>
      <c r="L16" s="15" t="n">
        <v>155</v>
      </c>
      <c r="M16" s="15" t="n">
        <v>148</v>
      </c>
      <c r="N16" s="1"/>
    </row>
    <row r="17" customFormat="false" ht="15" hidden="false" customHeight="false" outlineLevel="0" collapsed="false">
      <c r="A17" s="1"/>
      <c r="B17" s="17" t="s">
        <v>128</v>
      </c>
      <c r="C17" s="8" t="s">
        <v>117</v>
      </c>
      <c r="D17" s="18" t="n">
        <f aca="false">D15-D16</f>
        <v>368</v>
      </c>
      <c r="E17" s="18" t="n">
        <f aca="false">E15-E16</f>
        <v>501</v>
      </c>
      <c r="F17" s="18" t="n">
        <f aca="false">F15-F16</f>
        <v>490</v>
      </c>
      <c r="G17" s="18" t="n">
        <f aca="false">G15-G16</f>
        <v>534</v>
      </c>
      <c r="H17" s="18" t="n">
        <f aca="false">H15-H16</f>
        <v>490</v>
      </c>
      <c r="I17" s="18" t="n">
        <f aca="false">I15-I16</f>
        <v>563</v>
      </c>
      <c r="J17" s="18" t="n">
        <f aca="false">J15-J16</f>
        <v>569</v>
      </c>
      <c r="K17" s="18" t="n">
        <f aca="false">K15-K16</f>
        <v>534</v>
      </c>
      <c r="L17" s="18" t="n">
        <f aca="false">L15-L16</f>
        <v>559</v>
      </c>
      <c r="M17" s="18" t="n">
        <f aca="false">M15-M16</f>
        <v>570</v>
      </c>
      <c r="N17" s="3" t="s">
        <v>169</v>
      </c>
    </row>
    <row r="18" customFormat="false" ht="15" hidden="false" customHeight="false" outlineLevel="0" collapsed="false">
      <c r="A18" s="1"/>
      <c r="B18" s="13" t="s">
        <v>170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customFormat="false" ht="15" hidden="false" customHeight="false" outlineLevel="0" collapsed="false">
      <c r="A19" s="1"/>
      <c r="B19" s="5" t="s">
        <v>171</v>
      </c>
      <c r="C19" s="8" t="s">
        <v>143</v>
      </c>
      <c r="D19" s="21" t="n">
        <v>0.0355</v>
      </c>
      <c r="E19" s="21" t="n">
        <v>0.0351</v>
      </c>
      <c r="F19" s="21" t="n">
        <v>0.0354</v>
      </c>
      <c r="G19" s="21" t="n">
        <v>0.0355</v>
      </c>
      <c r="H19" s="21" t="n">
        <v>0.0352</v>
      </c>
      <c r="I19" s="21" t="n">
        <v>0.0365</v>
      </c>
      <c r="J19" s="21" t="n">
        <v>0.0359</v>
      </c>
      <c r="K19" s="21" t="n">
        <v>0.037</v>
      </c>
      <c r="L19" s="21" t="n">
        <v>0.0367</v>
      </c>
      <c r="M19" s="21" t="n">
        <v>0.0366</v>
      </c>
      <c r="N19" s="3" t="s">
        <v>172</v>
      </c>
    </row>
    <row r="20" customFormat="false" ht="15" hidden="false" customHeight="false" outlineLevel="0" collapsed="false">
      <c r="A20" s="1"/>
      <c r="B20" s="5" t="s">
        <v>173</v>
      </c>
      <c r="C20" s="8" t="s">
        <v>143</v>
      </c>
      <c r="D20" s="21" t="n">
        <v>0.1431</v>
      </c>
      <c r="E20" s="21" t="n">
        <v>0.2075</v>
      </c>
      <c r="F20" s="21" t="n">
        <v>0.1687</v>
      </c>
      <c r="G20" s="21" t="n">
        <v>0.1919</v>
      </c>
      <c r="H20" s="21" t="n">
        <v>0.1772</v>
      </c>
      <c r="I20" s="21" t="n">
        <v>0.1934</v>
      </c>
      <c r="J20" s="21" t="n">
        <v>0.1881</v>
      </c>
      <c r="K20" s="21" t="n">
        <v>0.1717</v>
      </c>
      <c r="L20" s="21" t="n">
        <v>0.1826</v>
      </c>
      <c r="M20" s="21" t="n">
        <v>0.1901</v>
      </c>
      <c r="N20" s="3" t="s">
        <v>174</v>
      </c>
    </row>
    <row r="21" customFormat="false" ht="15" hidden="false" customHeight="false" outlineLevel="0" collapsed="false">
      <c r="A21" s="1"/>
      <c r="B21" s="5" t="s">
        <v>175</v>
      </c>
      <c r="C21" s="8" t="s">
        <v>143</v>
      </c>
      <c r="D21" s="21" t="n">
        <v>0.005</v>
      </c>
      <c r="E21" s="21" t="n">
        <v>0.0042</v>
      </c>
      <c r="F21" s="21" t="n">
        <v>0.0048</v>
      </c>
      <c r="G21" s="21" t="n">
        <v>0.0049</v>
      </c>
      <c r="H21" s="21" t="n">
        <v>0.0052</v>
      </c>
      <c r="I21" s="21" t="n">
        <v>0.0047</v>
      </c>
      <c r="J21" s="21" t="n">
        <v>0.0055</v>
      </c>
      <c r="K21" s="21" t="n">
        <v>0.0059</v>
      </c>
      <c r="L21" s="21" t="n">
        <v>0.0054</v>
      </c>
      <c r="M21" s="21" t="n">
        <v>0.0042</v>
      </c>
      <c r="N21" s="1"/>
    </row>
    <row r="22" customFormat="false" ht="15" hidden="false" customHeight="false" outlineLevel="0" collapsed="false">
      <c r="A22" s="1"/>
      <c r="B22" s="5" t="s">
        <v>176</v>
      </c>
      <c r="C22" s="8" t="s">
        <v>143</v>
      </c>
      <c r="D22" s="1"/>
      <c r="E22" s="1"/>
      <c r="F22" s="1"/>
      <c r="G22" s="1"/>
      <c r="H22" s="1"/>
      <c r="I22" s="21" t="n">
        <v>0.0722</v>
      </c>
      <c r="J22" s="21" t="n">
        <v>0.0581</v>
      </c>
      <c r="K22" s="21" t="n">
        <v>0.0531</v>
      </c>
      <c r="L22" s="21" t="n">
        <v>0.0515</v>
      </c>
      <c r="M22" s="21" t="n">
        <v>0.0501</v>
      </c>
      <c r="N22" s="3" t="s">
        <v>177</v>
      </c>
    </row>
    <row r="23" customFormat="false" ht="15" hidden="false" customHeight="false" outlineLevel="0" collapsed="false">
      <c r="A23" s="1"/>
      <c r="B23" s="5" t="s">
        <v>178</v>
      </c>
      <c r="C23" s="8" t="s">
        <v>117</v>
      </c>
      <c r="D23" s="15" t="n">
        <v>49701</v>
      </c>
      <c r="E23" s="15" t="n">
        <v>50222</v>
      </c>
      <c r="F23" s="15" t="n">
        <v>49565</v>
      </c>
      <c r="G23" s="15" t="n">
        <v>49671</v>
      </c>
      <c r="H23" s="15" t="n">
        <v>48879</v>
      </c>
      <c r="I23" s="15" t="n">
        <v>49586</v>
      </c>
      <c r="J23" s="15" t="n">
        <v>49234</v>
      </c>
      <c r="K23" s="15" t="n">
        <v>48790</v>
      </c>
      <c r="L23" s="15" t="n">
        <v>50824</v>
      </c>
      <c r="M23" s="15" t="n">
        <v>51841</v>
      </c>
      <c r="N23" s="1"/>
    </row>
    <row r="24" customFormat="false" ht="15" hidden="false" customHeight="false" outlineLevel="0" collapsed="false">
      <c r="A24" s="1"/>
      <c r="B24" s="5" t="s">
        <v>179</v>
      </c>
      <c r="C24" s="8" t="s">
        <v>117</v>
      </c>
      <c r="D24" s="15" t="n">
        <v>12913</v>
      </c>
      <c r="E24" s="15" t="n">
        <v>13093</v>
      </c>
      <c r="F24" s="15" t="n">
        <v>13185</v>
      </c>
      <c r="G24" s="15" t="n">
        <v>13434</v>
      </c>
      <c r="H24" s="15" t="n">
        <v>13355</v>
      </c>
      <c r="I24" s="15" t="n">
        <v>13533</v>
      </c>
      <c r="J24" s="15" t="n">
        <v>13620</v>
      </c>
      <c r="K24" s="15" t="n">
        <v>13490</v>
      </c>
      <c r="L24" s="15" t="n">
        <v>13419</v>
      </c>
      <c r="M24" s="15" t="n">
        <v>13692</v>
      </c>
      <c r="N24" s="3" t="s">
        <v>180</v>
      </c>
    </row>
    <row r="25" customFormat="false" ht="15" hidden="false" customHeight="false" outlineLevel="0" collapsed="false">
      <c r="A25" s="1"/>
      <c r="B25" s="5" t="s">
        <v>181</v>
      </c>
      <c r="C25" s="8" t="s">
        <v>117</v>
      </c>
      <c r="D25" s="15" t="n">
        <v>125167</v>
      </c>
      <c r="E25" s="15" t="n">
        <v>125682</v>
      </c>
      <c r="F25" s="15" t="n">
        <v>124645</v>
      </c>
      <c r="G25" s="15" t="n">
        <v>124440</v>
      </c>
      <c r="H25" s="15" t="n">
        <v>123755</v>
      </c>
      <c r="I25" s="15" t="n">
        <v>125755</v>
      </c>
      <c r="J25" s="15" t="n">
        <v>125386</v>
      </c>
      <c r="K25" s="15" t="n">
        <v>123882</v>
      </c>
      <c r="L25" s="15" t="n">
        <v>125682</v>
      </c>
      <c r="M25" s="15" t="n">
        <v>127786</v>
      </c>
      <c r="N25" s="3" t="s">
        <v>165</v>
      </c>
    </row>
    <row r="26" customFormat="false" ht="15" hidden="false" customHeight="false" outlineLevel="0" collapsed="false">
      <c r="A26" s="1"/>
      <c r="B26" s="5" t="s">
        <v>182</v>
      </c>
      <c r="C26" s="8" t="s">
        <v>143</v>
      </c>
      <c r="D26" s="19" t="n">
        <v>0.103</v>
      </c>
      <c r="E26" s="19" t="n">
        <v>0.104</v>
      </c>
      <c r="F26" s="19" t="n">
        <v>0.106</v>
      </c>
      <c r="G26" s="19" t="n">
        <v>0.108</v>
      </c>
      <c r="H26" s="19" t="n">
        <v>0.108</v>
      </c>
      <c r="I26" s="19" t="n">
        <v>0.108</v>
      </c>
      <c r="J26" s="19" t="n">
        <v>0.109</v>
      </c>
      <c r="K26" s="19" t="n">
        <v>0.109</v>
      </c>
      <c r="L26" s="19" t="n">
        <v>0.107</v>
      </c>
      <c r="M26" s="19" t="n">
        <v>0.107</v>
      </c>
      <c r="N26" s="1"/>
    </row>
    <row r="27" customFormat="false" ht="15" hidden="false" customHeight="false" outlineLevel="0" collapsed="false">
      <c r="A27" s="1"/>
      <c r="B27" s="5" t="s">
        <v>183</v>
      </c>
      <c r="C27" s="8" t="s">
        <v>143</v>
      </c>
      <c r="D27" s="22" t="n">
        <f aca="false">D24/D25</f>
        <v>0.103166169996884</v>
      </c>
      <c r="E27" s="22" t="n">
        <f aca="false">E24/E25</f>
        <v>0.104175617829124</v>
      </c>
      <c r="F27" s="22" t="n">
        <f aca="false">F24/F25</f>
        <v>0.105780416382526</v>
      </c>
      <c r="G27" s="22" t="n">
        <f aca="false">G24/G25</f>
        <v>0.107955641272903</v>
      </c>
      <c r="H27" s="22" t="n">
        <f aca="false">H24/H25</f>
        <v>0.107914831723971</v>
      </c>
      <c r="I27" s="22" t="n">
        <f aca="false">I24/I25</f>
        <v>0.107614011371317</v>
      </c>
      <c r="J27" s="22" t="n">
        <f aca="false">J24/J25</f>
        <v>0.108624567336066</v>
      </c>
      <c r="K27" s="22" t="n">
        <f aca="false">K24/K25</f>
        <v>0.108893947466137</v>
      </c>
      <c r="L27" s="22" t="n">
        <f aca="false">L24/L25</f>
        <v>0.106769465794625</v>
      </c>
      <c r="M27" s="22" t="n">
        <f aca="false">M24/M25</f>
        <v>0.107147887875041</v>
      </c>
      <c r="N27" s="3" t="s">
        <v>184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/>
      <c r="B1" s="2" t="s">
        <v>185</v>
      </c>
      <c r="C1" s="1"/>
      <c r="D1" s="1"/>
      <c r="E1" s="1"/>
      <c r="F1" s="1"/>
    </row>
    <row r="2" customFormat="false" ht="15" hidden="false" customHeight="false" outlineLevel="0" collapsed="false">
      <c r="A2" s="1"/>
      <c r="B2" s="3" t="s">
        <v>186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5" t="s">
        <v>105</v>
      </c>
      <c r="C3" s="8" t="s">
        <v>106</v>
      </c>
      <c r="D3" s="9" t="n">
        <v>46203</v>
      </c>
      <c r="E3" s="9" t="n">
        <v>46022</v>
      </c>
      <c r="F3" s="1"/>
    </row>
    <row r="4" customFormat="false" ht="15" hidden="false" customHeight="false" outlineLevel="0" collapsed="false">
      <c r="A4" s="1"/>
      <c r="B4" s="10"/>
      <c r="C4" s="10" t="s">
        <v>42</v>
      </c>
      <c r="D4" s="11" t="s">
        <v>187</v>
      </c>
      <c r="E4" s="11" t="s">
        <v>188</v>
      </c>
      <c r="F4" s="10" t="s">
        <v>113</v>
      </c>
    </row>
    <row r="5" customFormat="false" ht="15" hidden="false" customHeight="false" outlineLevel="0" collapsed="false">
      <c r="A5" s="1"/>
      <c r="B5" s="12" t="s">
        <v>189</v>
      </c>
      <c r="C5" s="1"/>
      <c r="D5" s="1"/>
      <c r="E5" s="1"/>
      <c r="F5" s="1"/>
    </row>
    <row r="6" customFormat="false" ht="15" hidden="false" customHeight="false" outlineLevel="0" collapsed="false">
      <c r="A6" s="1"/>
      <c r="B6" s="13" t="s">
        <v>190</v>
      </c>
      <c r="C6" s="14"/>
      <c r="D6" s="14"/>
      <c r="E6" s="14"/>
      <c r="F6" s="14"/>
    </row>
    <row r="7" customFormat="false" ht="15" hidden="false" customHeight="false" outlineLevel="0" collapsed="false">
      <c r="A7" s="1"/>
      <c r="B7" s="5" t="s">
        <v>191</v>
      </c>
      <c r="C7" s="8" t="s">
        <v>117</v>
      </c>
      <c r="D7" s="15" t="n">
        <v>51841</v>
      </c>
      <c r="E7" s="15" t="n">
        <v>48790</v>
      </c>
      <c r="F7" s="1"/>
    </row>
    <row r="8" customFormat="false" ht="15" hidden="false" customHeight="false" outlineLevel="0" collapsed="false">
      <c r="A8" s="1"/>
      <c r="B8" s="5" t="s">
        <v>192</v>
      </c>
      <c r="C8" s="8" t="s">
        <v>117</v>
      </c>
      <c r="D8" s="15" t="n">
        <v>5127</v>
      </c>
      <c r="E8" s="15" t="n">
        <v>4845</v>
      </c>
      <c r="F8" s="1"/>
    </row>
    <row r="9" customFormat="false" ht="15" hidden="false" customHeight="false" outlineLevel="0" collapsed="false">
      <c r="A9" s="1"/>
      <c r="B9" s="5" t="s">
        <v>193</v>
      </c>
      <c r="C9" s="8" t="s">
        <v>117</v>
      </c>
      <c r="D9" s="15" t="n">
        <v>267</v>
      </c>
      <c r="E9" s="15" t="n">
        <v>263</v>
      </c>
      <c r="F9" s="1"/>
    </row>
    <row r="10" customFormat="false" ht="15" hidden="false" customHeight="false" outlineLevel="0" collapsed="false">
      <c r="A10" s="1"/>
      <c r="B10" s="5" t="s">
        <v>194</v>
      </c>
      <c r="C10" s="8" t="s">
        <v>117</v>
      </c>
      <c r="D10" s="15" t="n">
        <v>7896</v>
      </c>
      <c r="E10" s="15" t="n">
        <v>7172</v>
      </c>
      <c r="F10" s="1"/>
    </row>
    <row r="11" customFormat="false" ht="15" hidden="false" customHeight="false" outlineLevel="0" collapsed="false">
      <c r="A11" s="1"/>
      <c r="B11" s="5" t="s">
        <v>195</v>
      </c>
      <c r="C11" s="8" t="s">
        <v>117</v>
      </c>
      <c r="D11" s="15" t="n">
        <v>2073</v>
      </c>
      <c r="E11" s="15" t="n">
        <v>1934</v>
      </c>
      <c r="F11" s="1"/>
    </row>
    <row r="12" customFormat="false" ht="15" hidden="false" customHeight="false" outlineLevel="0" collapsed="false">
      <c r="A12" s="1"/>
      <c r="B12" s="5" t="s">
        <v>196</v>
      </c>
      <c r="C12" s="8" t="s">
        <v>117</v>
      </c>
      <c r="D12" s="15" t="n">
        <v>19498</v>
      </c>
      <c r="E12" s="15" t="n">
        <v>19765</v>
      </c>
      <c r="F12" s="1"/>
    </row>
    <row r="13" customFormat="false" ht="15" hidden="false" customHeight="false" outlineLevel="0" collapsed="false">
      <c r="A13" s="1"/>
      <c r="B13" s="5" t="s">
        <v>197</v>
      </c>
      <c r="C13" s="8" t="s">
        <v>117</v>
      </c>
      <c r="D13" s="15" t="n">
        <v>3241</v>
      </c>
      <c r="E13" s="15" t="n">
        <v>3232</v>
      </c>
      <c r="F13" s="1"/>
    </row>
    <row r="14" customFormat="false" ht="15" hidden="false" customHeight="false" outlineLevel="0" collapsed="false">
      <c r="A14" s="1"/>
      <c r="B14" s="5" t="s">
        <v>198</v>
      </c>
      <c r="C14" s="8" t="s">
        <v>117</v>
      </c>
      <c r="D14" s="15" t="n">
        <v>2263</v>
      </c>
      <c r="E14" s="15" t="n">
        <v>2324</v>
      </c>
      <c r="F14" s="1"/>
    </row>
    <row r="15" customFormat="false" ht="15" hidden="false" customHeight="false" outlineLevel="0" collapsed="false">
      <c r="A15" s="1"/>
      <c r="B15" s="5" t="s">
        <v>199</v>
      </c>
      <c r="C15" s="8" t="s">
        <v>117</v>
      </c>
      <c r="D15" s="15" t="n">
        <v>1498</v>
      </c>
      <c r="E15" s="15" t="n">
        <v>1519</v>
      </c>
      <c r="F15" s="1"/>
    </row>
    <row r="16" customFormat="false" ht="15" hidden="false" customHeight="false" outlineLevel="0" collapsed="false">
      <c r="A16" s="1"/>
      <c r="B16" s="5" t="s">
        <v>200</v>
      </c>
      <c r="C16" s="8" t="s">
        <v>117</v>
      </c>
      <c r="D16" s="15" t="n">
        <v>5496</v>
      </c>
      <c r="E16" s="15" t="n">
        <v>5793</v>
      </c>
      <c r="F16" s="1"/>
    </row>
    <row r="17" customFormat="false" ht="15" hidden="false" customHeight="false" outlineLevel="0" collapsed="false">
      <c r="A17" s="1"/>
      <c r="B17" s="17" t="s">
        <v>201</v>
      </c>
      <c r="C17" s="8" t="s">
        <v>117</v>
      </c>
      <c r="D17" s="18" t="n">
        <f aca="false">D7+D8+D9+D10+D11+D12+D13+D14+D15+D16</f>
        <v>99200</v>
      </c>
      <c r="E17" s="18" t="n">
        <f aca="false">E7+E8+E9+E10+E11+E12+E13+E14+E15+E16</f>
        <v>95637</v>
      </c>
      <c r="F17" s="3" t="s">
        <v>202</v>
      </c>
    </row>
    <row r="18" customFormat="false" ht="15" hidden="false" customHeight="false" outlineLevel="0" collapsed="false">
      <c r="A18" s="1"/>
      <c r="B18" s="5" t="s">
        <v>203</v>
      </c>
      <c r="C18" s="8" t="s">
        <v>117</v>
      </c>
      <c r="D18" s="16" t="n">
        <f aca="false">D7+D8+D9+D10+D11</f>
        <v>67204</v>
      </c>
      <c r="E18" s="16" t="n">
        <f aca="false">E7+E8+E9+E10+E11</f>
        <v>63004</v>
      </c>
      <c r="F18" s="3" t="s">
        <v>204</v>
      </c>
    </row>
    <row r="19" customFormat="false" ht="15" hidden="false" customHeight="false" outlineLevel="0" collapsed="false">
      <c r="A19" s="1"/>
      <c r="B19" s="13" t="s">
        <v>205</v>
      </c>
      <c r="C19" s="14"/>
      <c r="D19" s="14"/>
      <c r="E19" s="14"/>
      <c r="F19" s="14"/>
    </row>
    <row r="20" customFormat="false" ht="15" hidden="false" customHeight="false" outlineLevel="0" collapsed="false">
      <c r="A20" s="1"/>
      <c r="B20" s="5" t="s">
        <v>206</v>
      </c>
      <c r="C20" s="8" t="s">
        <v>117</v>
      </c>
      <c r="D20" s="15" t="n">
        <v>50085</v>
      </c>
      <c r="E20" s="1"/>
      <c r="F20" s="3" t="s">
        <v>207</v>
      </c>
    </row>
    <row r="21" customFormat="false" ht="15" hidden="false" customHeight="false" outlineLevel="0" collapsed="false">
      <c r="A21" s="1"/>
      <c r="B21" s="5" t="s">
        <v>208</v>
      </c>
      <c r="C21" s="8" t="s">
        <v>117</v>
      </c>
      <c r="D21" s="15" t="n">
        <v>543</v>
      </c>
      <c r="E21" s="1"/>
      <c r="F21" s="1"/>
    </row>
    <row r="22" customFormat="false" ht="15" hidden="false" customHeight="false" outlineLevel="0" collapsed="false">
      <c r="A22" s="1"/>
      <c r="B22" s="5" t="s">
        <v>209</v>
      </c>
      <c r="C22" s="8" t="s">
        <v>117</v>
      </c>
      <c r="D22" s="15" t="n">
        <v>801</v>
      </c>
      <c r="E22" s="1"/>
      <c r="F22" s="1"/>
    </row>
    <row r="23" customFormat="false" ht="15" hidden="false" customHeight="false" outlineLevel="0" collapsed="false">
      <c r="A23" s="1"/>
      <c r="B23" s="5" t="s">
        <v>210</v>
      </c>
      <c r="C23" s="8" t="s">
        <v>117</v>
      </c>
      <c r="D23" s="15" t="n">
        <v>412</v>
      </c>
      <c r="E23" s="1"/>
      <c r="F23" s="1"/>
    </row>
    <row r="24" customFormat="false" ht="15" hidden="false" customHeight="false" outlineLevel="0" collapsed="false">
      <c r="A24" s="1"/>
      <c r="B24" s="17" t="s">
        <v>211</v>
      </c>
      <c r="C24" s="8" t="s">
        <v>117</v>
      </c>
      <c r="D24" s="18" t="n">
        <f aca="false">D20+D21+D22+D23</f>
        <v>51841</v>
      </c>
      <c r="E24" s="1"/>
      <c r="F24" s="1"/>
    </row>
    <row r="25" customFormat="false" ht="15" hidden="false" customHeight="false" outlineLevel="0" collapsed="false">
      <c r="A25" s="1"/>
      <c r="B25" s="13" t="s">
        <v>212</v>
      </c>
      <c r="C25" s="14"/>
      <c r="D25" s="14"/>
      <c r="E25" s="14"/>
      <c r="F25" s="14"/>
    </row>
    <row r="26" customFormat="false" ht="15" hidden="false" customHeight="false" outlineLevel="0" collapsed="false">
      <c r="A26" s="1"/>
      <c r="B26" s="5" t="s">
        <v>213</v>
      </c>
      <c r="C26" s="8" t="s">
        <v>117</v>
      </c>
      <c r="D26" s="15" t="n">
        <v>70469</v>
      </c>
      <c r="E26" s="15" t="n">
        <v>68237</v>
      </c>
      <c r="F26" s="3" t="s">
        <v>214</v>
      </c>
    </row>
    <row r="27" customFormat="false" ht="15" hidden="false" customHeight="false" outlineLevel="0" collapsed="false">
      <c r="A27" s="1"/>
      <c r="B27" s="5" t="s">
        <v>215</v>
      </c>
      <c r="C27" s="8" t="s">
        <v>117</v>
      </c>
      <c r="D27" s="15" t="n">
        <v>2619</v>
      </c>
      <c r="E27" s="15" t="n">
        <v>2283</v>
      </c>
      <c r="F27" s="1"/>
    </row>
    <row r="28" customFormat="false" ht="15" hidden="false" customHeight="false" outlineLevel="0" collapsed="false">
      <c r="A28" s="1"/>
      <c r="B28" s="13" t="s">
        <v>216</v>
      </c>
      <c r="C28" s="14"/>
      <c r="D28" s="14"/>
      <c r="E28" s="14"/>
      <c r="F28" s="14"/>
    </row>
    <row r="29" customFormat="false" ht="15" hidden="false" customHeight="false" outlineLevel="0" collapsed="false">
      <c r="A29" s="1"/>
      <c r="B29" s="5" t="s">
        <v>217</v>
      </c>
      <c r="C29" s="8" t="s">
        <v>117</v>
      </c>
      <c r="D29" s="1"/>
      <c r="E29" s="15" t="n">
        <v>8499</v>
      </c>
      <c r="F29" s="3" t="s">
        <v>218</v>
      </c>
    </row>
    <row r="30" customFormat="false" ht="15" hidden="false" customHeight="false" outlineLevel="0" collapsed="false">
      <c r="A30" s="1"/>
      <c r="B30" s="5" t="s">
        <v>219</v>
      </c>
      <c r="C30" s="8" t="s">
        <v>117</v>
      </c>
      <c r="D30" s="1"/>
      <c r="E30" s="15" t="n">
        <v>9811</v>
      </c>
      <c r="F30" s="1"/>
    </row>
    <row r="31" customFormat="false" ht="15" hidden="false" customHeight="false" outlineLevel="0" collapsed="false">
      <c r="A31" s="1"/>
      <c r="B31" s="17" t="s">
        <v>220</v>
      </c>
      <c r="C31" s="8" t="s">
        <v>117</v>
      </c>
      <c r="D31" s="1"/>
      <c r="E31" s="18" t="n">
        <f aca="false">E29+E30</f>
        <v>18310</v>
      </c>
      <c r="F31" s="3" t="s">
        <v>221</v>
      </c>
    </row>
    <row r="32" customFormat="false" ht="15" hidden="false" customHeight="false" outlineLevel="0" collapsed="false">
      <c r="A32" s="1"/>
      <c r="B32" s="5" t="s">
        <v>222</v>
      </c>
      <c r="C32" s="8" t="s">
        <v>117</v>
      </c>
      <c r="D32" s="1"/>
      <c r="E32" s="15" t="n">
        <v>53898</v>
      </c>
      <c r="F32" s="3" t="s">
        <v>223</v>
      </c>
    </row>
    <row r="33" customFormat="false" ht="15" hidden="false" customHeight="false" outlineLevel="0" collapsed="false">
      <c r="A33" s="1"/>
      <c r="B33" s="5" t="s">
        <v>224</v>
      </c>
      <c r="C33" s="8" t="s">
        <v>117</v>
      </c>
      <c r="D33" s="1"/>
      <c r="E33" s="15" t="n">
        <v>51807</v>
      </c>
      <c r="F33" s="1"/>
    </row>
    <row r="34" customFormat="false" ht="15" hidden="false" customHeight="false" outlineLevel="0" collapsed="false">
      <c r="A34" s="1"/>
      <c r="B34" s="5" t="s">
        <v>225</v>
      </c>
      <c r="C34" s="8" t="s">
        <v>143</v>
      </c>
      <c r="D34" s="1"/>
      <c r="E34" s="20" t="n">
        <f aca="false">E31/(E32+E33)</f>
        <v>0.173217917790076</v>
      </c>
      <c r="F34" s="3" t="s">
        <v>226</v>
      </c>
    </row>
    <row r="35" customFormat="false" ht="15" hidden="false" customHeight="false" outlineLevel="0" collapsed="false">
      <c r="A35" s="1"/>
      <c r="B35" s="8" t="s">
        <v>227</v>
      </c>
      <c r="C35" s="1"/>
      <c r="D35" s="1"/>
      <c r="E35" s="1"/>
      <c r="F35" s="1"/>
    </row>
    <row r="36" customFormat="false" ht="15" hidden="false" customHeight="false" outlineLevel="0" collapsed="false">
      <c r="A36" s="1"/>
      <c r="B36" s="8" t="s">
        <v>228</v>
      </c>
      <c r="C36" s="1"/>
      <c r="D36" s="1"/>
      <c r="E36" s="1"/>
      <c r="F36" s="1"/>
    </row>
    <row r="37" customFormat="false" ht="15" hidden="false" customHeight="false" outlineLevel="0" collapsed="false">
      <c r="A37" s="1"/>
      <c r="B37" s="13" t="s">
        <v>229</v>
      </c>
      <c r="C37" s="14"/>
      <c r="D37" s="14"/>
      <c r="E37" s="14"/>
      <c r="F37" s="14"/>
    </row>
    <row r="38" customFormat="false" ht="15" hidden="false" customHeight="false" outlineLevel="0" collapsed="false">
      <c r="A38" s="1"/>
      <c r="B38" s="5" t="s">
        <v>230</v>
      </c>
      <c r="C38" s="8" t="s">
        <v>117</v>
      </c>
      <c r="D38" s="15" t="n">
        <v>51504</v>
      </c>
      <c r="E38" s="1"/>
      <c r="F38" s="3" t="s">
        <v>231</v>
      </c>
    </row>
    <row r="39" customFormat="false" ht="15" hidden="false" customHeight="false" outlineLevel="0" collapsed="false">
      <c r="A39" s="1"/>
      <c r="B39" s="5" t="s">
        <v>232</v>
      </c>
      <c r="C39" s="8" t="s">
        <v>143</v>
      </c>
      <c r="D39" s="21" t="n">
        <v>0.0536</v>
      </c>
      <c r="E39" s="1"/>
      <c r="F39" s="3" t="s">
        <v>233</v>
      </c>
    </row>
    <row r="40" customFormat="false" ht="15" hidden="false" customHeight="false" outlineLevel="0" collapsed="false">
      <c r="A40" s="1"/>
      <c r="B40" s="5" t="s">
        <v>234</v>
      </c>
      <c r="C40" s="8" t="s">
        <v>143</v>
      </c>
      <c r="D40" s="21" t="n">
        <v>0.055</v>
      </c>
      <c r="E40" s="1"/>
      <c r="F40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/>
      <c r="B1" s="2" t="s">
        <v>235</v>
      </c>
      <c r="C1" s="1"/>
      <c r="D1" s="1"/>
      <c r="E1" s="1"/>
      <c r="F1" s="1"/>
    </row>
    <row r="2" customFormat="false" ht="15" hidden="false" customHeight="false" outlineLevel="0" collapsed="false">
      <c r="A2" s="1"/>
      <c r="B2" s="3" t="s">
        <v>236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5" t="s">
        <v>105</v>
      </c>
      <c r="C3" s="8" t="s">
        <v>106</v>
      </c>
      <c r="D3" s="9" t="n">
        <v>46203</v>
      </c>
      <c r="E3" s="9" t="n">
        <v>45838</v>
      </c>
      <c r="F3" s="1"/>
    </row>
    <row r="4" customFormat="false" ht="15" hidden="false" customHeight="false" outlineLevel="0" collapsed="false">
      <c r="A4" s="1"/>
      <c r="B4" s="10"/>
      <c r="C4" s="10" t="s">
        <v>42</v>
      </c>
      <c r="D4" s="11" t="s">
        <v>159</v>
      </c>
      <c r="E4" s="11" t="s">
        <v>155</v>
      </c>
      <c r="F4" s="10" t="s">
        <v>113</v>
      </c>
    </row>
    <row r="5" customFormat="false" ht="15" hidden="false" customHeight="false" outlineLevel="0" collapsed="false">
      <c r="A5" s="1"/>
      <c r="B5" s="12" t="s">
        <v>237</v>
      </c>
      <c r="C5" s="1"/>
      <c r="D5" s="1"/>
      <c r="E5" s="1"/>
      <c r="F5" s="1"/>
    </row>
    <row r="6" customFormat="false" ht="15" hidden="false" customHeight="false" outlineLevel="0" collapsed="false">
      <c r="A6" s="1"/>
      <c r="B6" s="5" t="s">
        <v>116</v>
      </c>
      <c r="C6" s="8" t="s">
        <v>117</v>
      </c>
      <c r="D6" s="15" t="n">
        <v>483</v>
      </c>
      <c r="E6" s="15" t="n">
        <v>474</v>
      </c>
      <c r="F6" s="1"/>
    </row>
    <row r="7" customFormat="false" ht="15" hidden="false" customHeight="false" outlineLevel="0" collapsed="false">
      <c r="A7" s="1"/>
      <c r="B7" s="5" t="s">
        <v>124</v>
      </c>
      <c r="C7" s="8" t="s">
        <v>117</v>
      </c>
      <c r="D7" s="15" t="n">
        <v>51</v>
      </c>
      <c r="E7" s="15" t="n">
        <v>56</v>
      </c>
      <c r="F7" s="1"/>
    </row>
    <row r="8" customFormat="false" ht="15" hidden="false" customHeight="false" outlineLevel="0" collapsed="false">
      <c r="A8" s="1"/>
      <c r="B8" s="5" t="s">
        <v>238</v>
      </c>
      <c r="C8" s="8" t="s">
        <v>117</v>
      </c>
      <c r="D8" s="15" t="n">
        <v>84</v>
      </c>
      <c r="E8" s="15" t="n">
        <v>83</v>
      </c>
      <c r="F8" s="1"/>
    </row>
    <row r="9" customFormat="false" ht="15" hidden="false" customHeight="false" outlineLevel="0" collapsed="false">
      <c r="A9" s="1"/>
      <c r="B9" s="5" t="s">
        <v>239</v>
      </c>
      <c r="C9" s="8" t="s">
        <v>117</v>
      </c>
      <c r="D9" s="15" t="n">
        <v>28</v>
      </c>
      <c r="E9" s="15" t="n">
        <v>29</v>
      </c>
      <c r="F9" s="1"/>
    </row>
    <row r="10" customFormat="false" ht="15" hidden="false" customHeight="false" outlineLevel="0" collapsed="false">
      <c r="A10" s="1"/>
      <c r="B10" s="5" t="s">
        <v>240</v>
      </c>
      <c r="C10" s="8" t="s">
        <v>117</v>
      </c>
      <c r="D10" s="15" t="n">
        <v>66</v>
      </c>
      <c r="E10" s="15" t="n">
        <v>60</v>
      </c>
      <c r="F10" s="1"/>
    </row>
    <row r="11" customFormat="false" ht="15" hidden="false" customHeight="false" outlineLevel="0" collapsed="false">
      <c r="A11" s="1"/>
      <c r="B11" s="5" t="s">
        <v>241</v>
      </c>
      <c r="C11" s="8" t="s">
        <v>117</v>
      </c>
      <c r="D11" s="15" t="n">
        <v>64</v>
      </c>
      <c r="E11" s="15" t="n">
        <v>53</v>
      </c>
      <c r="F11" s="3" t="s">
        <v>242</v>
      </c>
    </row>
    <row r="12" customFormat="false" ht="15" hidden="false" customHeight="false" outlineLevel="0" collapsed="false">
      <c r="A12" s="1"/>
      <c r="B12" s="17" t="s">
        <v>243</v>
      </c>
      <c r="C12" s="8" t="s">
        <v>117</v>
      </c>
      <c r="D12" s="18" t="n">
        <f aca="false">D8+D9+D10+D11</f>
        <v>242</v>
      </c>
      <c r="E12" s="18" t="n">
        <f aca="false">E8+E9+E10+E11</f>
        <v>225</v>
      </c>
      <c r="F12" s="3" t="s">
        <v>244</v>
      </c>
    </row>
    <row r="13" customFormat="false" ht="15" hidden="false" customHeight="false" outlineLevel="0" collapsed="false">
      <c r="A13" s="1"/>
      <c r="B13" s="5" t="s">
        <v>120</v>
      </c>
      <c r="C13" s="8" t="s">
        <v>117</v>
      </c>
      <c r="D13" s="15" t="n">
        <v>328</v>
      </c>
      <c r="E13" s="1"/>
      <c r="F13" s="3" t="s">
        <v>245</v>
      </c>
    </row>
    <row r="14" customFormat="false" ht="15" hidden="false" customHeight="false" outlineLevel="0" collapsed="false">
      <c r="A14" s="1"/>
      <c r="B14" s="17" t="s">
        <v>125</v>
      </c>
      <c r="C14" s="8" t="s">
        <v>117</v>
      </c>
      <c r="D14" s="18" t="n">
        <f aca="false">D6-D7+D12-D13</f>
        <v>346</v>
      </c>
      <c r="E14" s="1"/>
      <c r="F14" s="3" t="s">
        <v>246</v>
      </c>
    </row>
    <row r="15" customFormat="false" ht="15" hidden="false" customHeight="false" outlineLevel="0" collapsed="false">
      <c r="A15" s="1"/>
      <c r="B15" s="5" t="s">
        <v>128</v>
      </c>
      <c r="C15" s="8" t="s">
        <v>117</v>
      </c>
      <c r="D15" s="15" t="n">
        <v>260</v>
      </c>
      <c r="E15" s="1"/>
      <c r="F15" s="1"/>
    </row>
    <row r="16" customFormat="false" ht="15" hidden="false" customHeight="false" outlineLevel="0" collapsed="false">
      <c r="A16" s="1"/>
      <c r="B16" s="5" t="s">
        <v>247</v>
      </c>
      <c r="C16" s="8" t="s">
        <v>117</v>
      </c>
      <c r="D16" s="15" t="n">
        <v>73240</v>
      </c>
      <c r="E16" s="1"/>
      <c r="F16" s="1"/>
    </row>
    <row r="17" customFormat="false" ht="15" hidden="false" customHeight="false" outlineLevel="0" collapsed="false">
      <c r="A17" s="1"/>
      <c r="B17" s="5" t="s">
        <v>248</v>
      </c>
      <c r="C17" s="8" t="s">
        <v>117</v>
      </c>
      <c r="D17" s="15" t="n">
        <v>39952</v>
      </c>
      <c r="E17" s="1"/>
      <c r="F17" s="3" t="s">
        <v>249</v>
      </c>
    </row>
    <row r="18" customFormat="false" ht="15" hidden="false" customHeight="false" outlineLevel="0" collapsed="false">
      <c r="A18" s="1"/>
      <c r="B18" s="5" t="s">
        <v>250</v>
      </c>
      <c r="C18" s="8" t="s">
        <v>251</v>
      </c>
      <c r="D18" s="15" t="n">
        <v>1200</v>
      </c>
      <c r="E18" s="1"/>
      <c r="F18" s="3" t="s">
        <v>252</v>
      </c>
    </row>
    <row r="19" customFormat="false" ht="15" hidden="false" customHeight="false" outlineLevel="0" collapsed="false">
      <c r="A19" s="1"/>
      <c r="B19" s="5" t="s">
        <v>253</v>
      </c>
      <c r="C19" s="8" t="s">
        <v>143</v>
      </c>
      <c r="D19" s="20" t="n">
        <f aca="false">D6/'Exhibit 2'!$M$7</f>
        <v>0.378230227094753</v>
      </c>
      <c r="E19" s="1"/>
      <c r="F19" s="3" t="s">
        <v>146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64"/>
  </cols>
  <sheetData>
    <row r="1" customFormat="false" ht="15" hidden="false" customHeight="false" outlineLevel="0" collapsed="false">
      <c r="A1" s="1"/>
      <c r="B1" s="2" t="s">
        <v>254</v>
      </c>
      <c r="C1" s="1"/>
      <c r="D1" s="1"/>
      <c r="E1" s="1"/>
      <c r="F1" s="1"/>
    </row>
    <row r="2" customFormat="false" ht="15" hidden="false" customHeight="false" outlineLevel="0" collapsed="false">
      <c r="A2" s="1"/>
      <c r="B2" s="3" t="s">
        <v>255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22.35" hidden="false" customHeight="false" outlineLevel="0" collapsed="false">
      <c r="A4" s="1"/>
      <c r="B4" s="10"/>
      <c r="C4" s="10" t="s">
        <v>42</v>
      </c>
      <c r="D4" s="11" t="s">
        <v>256</v>
      </c>
      <c r="E4" s="11" t="s">
        <v>257</v>
      </c>
      <c r="F4" s="10" t="s">
        <v>113</v>
      </c>
    </row>
    <row r="5" customFormat="false" ht="15" hidden="false" customHeight="false" outlineLevel="0" collapsed="false">
      <c r="A5" s="1"/>
      <c r="B5" s="12" t="s">
        <v>258</v>
      </c>
      <c r="C5" s="1"/>
      <c r="D5" s="1"/>
      <c r="E5" s="1"/>
      <c r="F5" s="1"/>
    </row>
    <row r="6" customFormat="false" ht="15" hidden="false" customHeight="false" outlineLevel="0" collapsed="false">
      <c r="A6" s="1"/>
      <c r="B6" s="5" t="s">
        <v>259</v>
      </c>
      <c r="C6" s="8" t="s">
        <v>143</v>
      </c>
      <c r="D6" s="21" t="n">
        <v>0.1072</v>
      </c>
      <c r="E6" s="21" t="n">
        <v>0.07</v>
      </c>
      <c r="F6" s="3" t="s">
        <v>260</v>
      </c>
    </row>
    <row r="7" customFormat="false" ht="15" hidden="false" customHeight="false" outlineLevel="0" collapsed="false">
      <c r="A7" s="1"/>
      <c r="B7" s="5" t="s">
        <v>261</v>
      </c>
      <c r="C7" s="8" t="s">
        <v>143</v>
      </c>
      <c r="D7" s="21" t="n">
        <v>0.1179</v>
      </c>
      <c r="E7" s="21" t="n">
        <v>0.085</v>
      </c>
      <c r="F7" s="1"/>
    </row>
    <row r="8" customFormat="false" ht="15" hidden="false" customHeight="false" outlineLevel="0" collapsed="false">
      <c r="A8" s="1"/>
      <c r="B8" s="5" t="s">
        <v>262</v>
      </c>
      <c r="C8" s="8" t="s">
        <v>143</v>
      </c>
      <c r="D8" s="21" t="n">
        <v>0.1366</v>
      </c>
      <c r="E8" s="21" t="n">
        <v>0.105</v>
      </c>
      <c r="F8" s="1"/>
    </row>
    <row r="9" customFormat="false" ht="15" hidden="false" customHeight="false" outlineLevel="0" collapsed="false">
      <c r="A9" s="1"/>
      <c r="B9" s="5" t="s">
        <v>263</v>
      </c>
      <c r="C9" s="8" t="s">
        <v>143</v>
      </c>
      <c r="D9" s="21" t="n">
        <v>0.0965</v>
      </c>
      <c r="E9" s="21" t="n">
        <v>0.04</v>
      </c>
      <c r="F9" s="1"/>
    </row>
    <row r="10" customFormat="false" ht="15" hidden="false" customHeight="false" outlineLevel="0" collapsed="false">
      <c r="A10" s="1"/>
      <c r="B10" s="5" t="s">
        <v>264</v>
      </c>
      <c r="C10" s="8" t="s">
        <v>143</v>
      </c>
      <c r="D10" s="21" t="n">
        <v>0.1158</v>
      </c>
      <c r="E10" s="21" t="n">
        <v>0.07</v>
      </c>
      <c r="F10" s="1"/>
    </row>
    <row r="11" customFormat="false" ht="15" hidden="false" customHeight="false" outlineLevel="0" collapsed="false">
      <c r="A11" s="1"/>
      <c r="B11" s="5" t="s">
        <v>265</v>
      </c>
      <c r="C11" s="8" t="s">
        <v>143</v>
      </c>
      <c r="D11" s="19" t="n">
        <v>0.025</v>
      </c>
      <c r="E11" s="1"/>
      <c r="F11" s="3" t="s">
        <v>266</v>
      </c>
    </row>
    <row r="12" customFormat="false" ht="15" hidden="false" customHeight="false" outlineLevel="0" collapsed="false">
      <c r="A12" s="1"/>
      <c r="B12" s="5" t="s">
        <v>267</v>
      </c>
      <c r="C12" s="8" t="s">
        <v>143</v>
      </c>
      <c r="D12" s="19" t="n">
        <v>0.095</v>
      </c>
      <c r="E12" s="1"/>
      <c r="F12" s="3" t="s">
        <v>268</v>
      </c>
    </row>
    <row r="13" customFormat="false" ht="15" hidden="false" customHeight="false" outlineLevel="0" collapsed="false">
      <c r="A13" s="1"/>
      <c r="B13" s="5" t="s">
        <v>269</v>
      </c>
      <c r="C13" s="8" t="s">
        <v>143</v>
      </c>
      <c r="D13" s="20" t="n">
        <f aca="false">'Exhibit 2'!$M$25/'Exhibit 1'!$H$17</f>
        <v>0.792230577994904</v>
      </c>
      <c r="E13" s="1"/>
      <c r="F13" s="3" t="s">
        <v>146</v>
      </c>
    </row>
    <row r="14" customFormat="false" ht="15" hidden="false" customHeight="false" outlineLevel="0" collapsed="false">
      <c r="A14" s="1"/>
      <c r="B14" s="8" t="s">
        <v>270</v>
      </c>
      <c r="C14" s="1"/>
      <c r="D14" s="1"/>
      <c r="E14" s="1"/>
      <c r="F14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10"/>
  </cols>
  <sheetData>
    <row r="1" customFormat="false" ht="15" hidden="false" customHeight="false" outlineLevel="0" collapsed="false">
      <c r="A1" s="1"/>
      <c r="B1" s="2" t="s">
        <v>271</v>
      </c>
      <c r="C1" s="1"/>
      <c r="D1" s="1"/>
      <c r="E1" s="1"/>
    </row>
    <row r="2" customFormat="false" ht="15" hidden="false" customHeight="false" outlineLevel="0" collapsed="false">
      <c r="A2" s="1"/>
      <c r="B2" s="3" t="s">
        <v>272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0"/>
      <c r="C4" s="10" t="s">
        <v>42</v>
      </c>
      <c r="D4" s="11" t="s">
        <v>273</v>
      </c>
      <c r="E4" s="10" t="s">
        <v>113</v>
      </c>
    </row>
    <row r="5" customFormat="false" ht="15" hidden="false" customHeight="false" outlineLevel="0" collapsed="false">
      <c r="A5" s="1"/>
      <c r="B5" s="12" t="s">
        <v>274</v>
      </c>
      <c r="C5" s="1"/>
      <c r="D5" s="1"/>
      <c r="E5" s="1"/>
    </row>
    <row r="6" customFormat="false" ht="15" hidden="false" customHeight="false" outlineLevel="0" collapsed="false">
      <c r="A6" s="1"/>
      <c r="B6" s="5" t="s">
        <v>275</v>
      </c>
      <c r="C6" s="8" t="s">
        <v>276</v>
      </c>
      <c r="D6" s="23" t="n">
        <v>25</v>
      </c>
      <c r="E6" s="3" t="s">
        <v>277</v>
      </c>
    </row>
    <row r="7" customFormat="false" ht="15" hidden="false" customHeight="false" outlineLevel="0" collapsed="false">
      <c r="A7" s="1"/>
      <c r="B7" s="5" t="s">
        <v>278</v>
      </c>
      <c r="C7" s="8" t="s">
        <v>276</v>
      </c>
      <c r="D7" s="23" t="n">
        <v>5</v>
      </c>
      <c r="E7" s="3" t="s">
        <v>279</v>
      </c>
    </row>
    <row r="8" customFormat="false" ht="15" hidden="false" customHeight="false" outlineLevel="0" collapsed="false">
      <c r="A8" s="1"/>
      <c r="B8" s="5" t="s">
        <v>280</v>
      </c>
      <c r="C8" s="8" t="s">
        <v>276</v>
      </c>
      <c r="D8" s="23" t="n">
        <v>2.5</v>
      </c>
      <c r="E8" s="3" t="s">
        <v>281</v>
      </c>
    </row>
    <row r="9" customFormat="false" ht="15" hidden="false" customHeight="false" outlineLevel="0" collapsed="false">
      <c r="A9" s="1"/>
      <c r="B9" s="5" t="s">
        <v>282</v>
      </c>
      <c r="C9" s="8" t="s">
        <v>276</v>
      </c>
      <c r="D9" s="23" t="n">
        <v>2.5</v>
      </c>
      <c r="E9" s="3" t="s">
        <v>283</v>
      </c>
    </row>
    <row r="10" customFormat="false" ht="15" hidden="false" customHeight="false" outlineLevel="0" collapsed="false">
      <c r="A10" s="1"/>
      <c r="B10" s="5" t="s">
        <v>284</v>
      </c>
      <c r="C10" s="8" t="s">
        <v>276</v>
      </c>
      <c r="D10" s="1"/>
      <c r="E10" s="3" t="s">
        <v>285</v>
      </c>
    </row>
    <row r="11" customFormat="false" ht="15" hidden="false" customHeight="false" outlineLevel="0" collapsed="false">
      <c r="A11" s="1"/>
      <c r="B11" s="5" t="s">
        <v>286</v>
      </c>
      <c r="C11" s="8" t="s">
        <v>276</v>
      </c>
      <c r="D11" s="1"/>
      <c r="E11" s="3" t="s">
        <v>287</v>
      </c>
    </row>
    <row r="12" customFormat="false" ht="15" hidden="false" customHeight="false" outlineLevel="0" collapsed="false">
      <c r="A12" s="1"/>
      <c r="B12" s="13" t="s">
        <v>288</v>
      </c>
      <c r="C12" s="14"/>
      <c r="D12" s="14"/>
      <c r="E12" s="14"/>
    </row>
    <row r="13" customFormat="false" ht="15" hidden="false" customHeight="false" outlineLevel="0" collapsed="false">
      <c r="A13" s="1"/>
      <c r="B13" s="5" t="s">
        <v>289</v>
      </c>
      <c r="C13" s="8" t="s">
        <v>251</v>
      </c>
      <c r="D13" s="15" t="n">
        <v>50</v>
      </c>
      <c r="E13" s="3" t="s">
        <v>290</v>
      </c>
    </row>
    <row r="14" customFormat="false" ht="15" hidden="false" customHeight="false" outlineLevel="0" collapsed="false">
      <c r="A14" s="1"/>
      <c r="B14" s="5" t="s">
        <v>291</v>
      </c>
      <c r="C14" s="8" t="s">
        <v>251</v>
      </c>
      <c r="D14" s="15" t="n">
        <v>16</v>
      </c>
      <c r="E14" s="3" t="s">
        <v>292</v>
      </c>
    </row>
    <row r="15" customFormat="false" ht="15" hidden="false" customHeight="false" outlineLevel="0" collapsed="false">
      <c r="A15" s="1"/>
      <c r="B15" s="5" t="s">
        <v>293</v>
      </c>
      <c r="C15" s="8" t="s">
        <v>276</v>
      </c>
      <c r="D15" s="15" t="n">
        <v>50</v>
      </c>
      <c r="E15" s="3" t="s">
        <v>294</v>
      </c>
    </row>
    <row r="16" customFormat="false" ht="15" hidden="false" customHeight="false" outlineLevel="0" collapsed="false">
      <c r="A16" s="1"/>
      <c r="B16" s="5" t="s">
        <v>295</v>
      </c>
      <c r="C16" s="8" t="s">
        <v>276</v>
      </c>
      <c r="D16" s="15" t="n">
        <v>7</v>
      </c>
      <c r="E16" s="3" t="s">
        <v>296</v>
      </c>
    </row>
    <row r="17" customFormat="false" ht="15" hidden="false" customHeight="false" outlineLevel="0" collapsed="false">
      <c r="A17" s="1"/>
      <c r="B17" s="5" t="s">
        <v>297</v>
      </c>
      <c r="C17" s="8" t="s">
        <v>143</v>
      </c>
      <c r="D17" s="24" t="n">
        <v>0.1</v>
      </c>
      <c r="E17" s="3" t="s">
        <v>298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80"/>
  </cols>
  <sheetData>
    <row r="1" customFormat="false" ht="15" hidden="false" customHeight="false" outlineLevel="0" collapsed="false">
      <c r="A1" s="1"/>
      <c r="B1" s="2" t="s">
        <v>299</v>
      </c>
      <c r="C1" s="1"/>
      <c r="D1" s="1"/>
      <c r="E1" s="1"/>
    </row>
    <row r="2" customFormat="false" ht="15" hidden="false" customHeight="false" outlineLevel="0" collapsed="false">
      <c r="A2" s="1"/>
      <c r="B2" s="3" t="s">
        <v>300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0"/>
      <c r="C4" s="10" t="s">
        <v>42</v>
      </c>
      <c r="D4" s="11" t="s">
        <v>301</v>
      </c>
      <c r="E4" s="10" t="s">
        <v>113</v>
      </c>
    </row>
    <row r="5" customFormat="false" ht="15" hidden="false" customHeight="false" outlineLevel="0" collapsed="false">
      <c r="A5" s="1"/>
      <c r="B5" s="5" t="s">
        <v>302</v>
      </c>
      <c r="C5" s="8" t="s">
        <v>143</v>
      </c>
      <c r="D5" s="25" t="n">
        <v>0.039249</v>
      </c>
      <c r="E5" s="3" t="s">
        <v>303</v>
      </c>
    </row>
    <row r="6" customFormat="false" ht="15" hidden="false" customHeight="false" outlineLevel="0" collapsed="false">
      <c r="A6" s="1"/>
      <c r="B6" s="5" t="s">
        <v>304</v>
      </c>
      <c r="C6" s="8" t="s">
        <v>143</v>
      </c>
      <c r="D6" s="25" t="n">
        <v>0.0403887</v>
      </c>
      <c r="E6" s="3" t="s">
        <v>305</v>
      </c>
    </row>
    <row r="7" customFormat="false" ht="15" hidden="false" customHeight="false" outlineLevel="0" collapsed="false">
      <c r="A7" s="1"/>
      <c r="B7" s="5" t="s">
        <v>306</v>
      </c>
      <c r="C7" s="8" t="s">
        <v>143</v>
      </c>
      <c r="D7" s="21" t="n">
        <v>0.0375</v>
      </c>
      <c r="E7" s="3" t="s">
        <v>307</v>
      </c>
    </row>
    <row r="8" customFormat="false" ht="15" hidden="false" customHeight="false" outlineLevel="0" collapsed="false">
      <c r="A8" s="1"/>
      <c r="B8" s="5" t="s">
        <v>308</v>
      </c>
      <c r="C8" s="8" t="s">
        <v>143</v>
      </c>
      <c r="D8" s="21" t="n">
        <v>0.04</v>
      </c>
      <c r="E8" s="1"/>
    </row>
    <row r="9" customFormat="false" ht="15" hidden="false" customHeight="false" outlineLevel="0" collapsed="false">
      <c r="A9" s="1"/>
      <c r="B9" s="5" t="s">
        <v>309</v>
      </c>
      <c r="C9" s="8" t="s">
        <v>310</v>
      </c>
      <c r="D9" s="15" t="n">
        <v>497</v>
      </c>
      <c r="E9" s="3" t="s">
        <v>311</v>
      </c>
    </row>
    <row r="10" customFormat="false" ht="15" hidden="false" customHeight="false" outlineLevel="0" collapsed="false">
      <c r="A10" s="1"/>
      <c r="B10" s="5" t="s">
        <v>312</v>
      </c>
      <c r="C10" s="8" t="s">
        <v>310</v>
      </c>
      <c r="D10" s="15" t="n">
        <v>340</v>
      </c>
      <c r="E10" s="3" t="s">
        <v>313</v>
      </c>
    </row>
    <row r="11" customFormat="false" ht="15" hidden="false" customHeight="false" outlineLevel="0" collapsed="false">
      <c r="A11" s="1"/>
      <c r="B11" s="5" t="s">
        <v>314</v>
      </c>
      <c r="C11" s="8" t="s">
        <v>310</v>
      </c>
      <c r="D11" s="15" t="n">
        <v>155</v>
      </c>
      <c r="E11" s="3" t="s">
        <v>313</v>
      </c>
    </row>
    <row r="12" customFormat="false" ht="15" hidden="false" customHeight="false" outlineLevel="0" collapsed="false">
      <c r="A12" s="1"/>
      <c r="B12" s="5" t="s">
        <v>315</v>
      </c>
      <c r="C12" s="8" t="s">
        <v>310</v>
      </c>
      <c r="D12" s="15" t="n">
        <v>140</v>
      </c>
      <c r="E12" s="3" t="s">
        <v>313</v>
      </c>
    </row>
    <row r="13" customFormat="false" ht="15" hidden="false" customHeight="false" outlineLevel="0" collapsed="false">
      <c r="A13" s="1"/>
      <c r="B13" s="5" t="s">
        <v>316</v>
      </c>
      <c r="C13" s="8" t="s">
        <v>143</v>
      </c>
      <c r="D13" s="22" t="n">
        <f aca="false">D5+D9/10000</f>
        <v>0.088949</v>
      </c>
      <c r="E13" s="3" t="s">
        <v>317</v>
      </c>
    </row>
    <row r="14" customFormat="false" ht="15" hidden="false" customHeight="false" outlineLevel="0" collapsed="false">
      <c r="A14" s="1"/>
      <c r="B14" s="13" t="s">
        <v>318</v>
      </c>
      <c r="C14" s="14"/>
      <c r="D14" s="14"/>
      <c r="E14" s="14"/>
    </row>
    <row r="15" customFormat="false" ht="15" hidden="false" customHeight="false" outlineLevel="0" collapsed="false">
      <c r="A15" s="1"/>
      <c r="B15" s="5" t="s">
        <v>319</v>
      </c>
      <c r="C15" s="8" t="s">
        <v>143</v>
      </c>
      <c r="D15" s="25" t="n">
        <v>0.0419271</v>
      </c>
      <c r="E15" s="3" t="s">
        <v>305</v>
      </c>
    </row>
    <row r="16" customFormat="false" ht="15" hidden="false" customHeight="false" outlineLevel="0" collapsed="false">
      <c r="A16" s="1"/>
      <c r="B16" s="5" t="s">
        <v>320</v>
      </c>
      <c r="C16" s="8" t="s">
        <v>143</v>
      </c>
      <c r="D16" s="25" t="n">
        <v>0.0447215</v>
      </c>
      <c r="E16" s="3" t="s">
        <v>321</v>
      </c>
    </row>
    <row r="17" customFormat="false" ht="15" hidden="false" customHeight="false" outlineLevel="0" collapsed="false">
      <c r="A17" s="1"/>
      <c r="B17" s="5" t="s">
        <v>322</v>
      </c>
      <c r="C17" s="8" t="s">
        <v>310</v>
      </c>
      <c r="D17" s="15" t="n">
        <v>100</v>
      </c>
      <c r="E17" s="3" t="s">
        <v>323</v>
      </c>
    </row>
    <row r="18" customFormat="false" ht="15" hidden="false" customHeight="false" outlineLevel="0" collapsed="false">
      <c r="A18" s="1"/>
      <c r="B18" s="13" t="s">
        <v>324</v>
      </c>
      <c r="C18" s="14"/>
      <c r="D18" s="14"/>
      <c r="E18" s="14"/>
    </row>
    <row r="19" customFormat="false" ht="15" hidden="false" customHeight="false" outlineLevel="0" collapsed="false">
      <c r="A19" s="1"/>
      <c r="B19" s="5" t="s">
        <v>325</v>
      </c>
      <c r="C19" s="8" t="s">
        <v>326</v>
      </c>
      <c r="D19" s="26" t="n">
        <v>5</v>
      </c>
      <c r="E19" s="3" t="s">
        <v>327</v>
      </c>
    </row>
    <row r="20" customFormat="false" ht="15" hidden="false" customHeight="false" outlineLevel="0" collapsed="false">
      <c r="A20" s="1"/>
      <c r="B20" s="5" t="s">
        <v>328</v>
      </c>
      <c r="C20" s="8" t="s">
        <v>326</v>
      </c>
      <c r="D20" s="26" t="n">
        <v>2.2</v>
      </c>
      <c r="E20" s="3" t="s">
        <v>329</v>
      </c>
    </row>
    <row r="21" customFormat="false" ht="15" hidden="false" customHeight="false" outlineLevel="0" collapsed="false">
      <c r="A21" s="1"/>
      <c r="B21" s="5" t="s">
        <v>330</v>
      </c>
      <c r="C21" s="8" t="s">
        <v>310</v>
      </c>
      <c r="D21" s="15" t="n">
        <v>500</v>
      </c>
      <c r="E21" s="3" t="s">
        <v>331</v>
      </c>
    </row>
    <row r="22" customFormat="false" ht="15" hidden="false" customHeight="false" outlineLevel="0" collapsed="false">
      <c r="A22" s="1"/>
      <c r="B22" s="5" t="s">
        <v>332</v>
      </c>
      <c r="C22" s="8" t="s">
        <v>326</v>
      </c>
      <c r="D22" s="26" t="n">
        <v>3.2</v>
      </c>
      <c r="E22" s="3" t="s">
        <v>333</v>
      </c>
    </row>
    <row r="23" customFormat="false" ht="15" hidden="false" customHeight="false" outlineLevel="0" collapsed="false">
      <c r="A23" s="1"/>
      <c r="B23" s="5" t="s">
        <v>334</v>
      </c>
      <c r="C23" s="8" t="s">
        <v>326</v>
      </c>
      <c r="D23" s="26" t="n">
        <v>3.7</v>
      </c>
      <c r="E23" s="3" t="s">
        <v>333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70"/>
  </cols>
  <sheetData>
    <row r="1" customFormat="false" ht="15" hidden="false" customHeight="false" outlineLevel="0" collapsed="false">
      <c r="A1" s="1"/>
      <c r="B1" s="2" t="s">
        <v>335</v>
      </c>
      <c r="C1" s="1"/>
      <c r="D1" s="1"/>
      <c r="E1" s="1"/>
    </row>
    <row r="2" customFormat="false" ht="15" hidden="false" customHeight="false" outlineLevel="0" collapsed="false">
      <c r="A2" s="1"/>
      <c r="B2" s="3" t="s">
        <v>336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0"/>
      <c r="C4" s="10" t="s">
        <v>42</v>
      </c>
      <c r="D4" s="11" t="s">
        <v>301</v>
      </c>
      <c r="E4" s="10" t="s">
        <v>113</v>
      </c>
    </row>
    <row r="5" customFormat="false" ht="15" hidden="false" customHeight="false" outlineLevel="0" collapsed="false">
      <c r="A5" s="1"/>
      <c r="B5" s="12" t="s">
        <v>337</v>
      </c>
      <c r="C5" s="1"/>
      <c r="D5" s="1"/>
      <c r="E5" s="1"/>
    </row>
    <row r="6" customFormat="false" ht="15" hidden="false" customHeight="false" outlineLevel="0" collapsed="false">
      <c r="A6" s="1"/>
      <c r="B6" s="5" t="s">
        <v>338</v>
      </c>
      <c r="C6" s="8" t="s">
        <v>117</v>
      </c>
      <c r="D6" s="15" t="n">
        <v>2400</v>
      </c>
      <c r="E6" s="3" t="s">
        <v>339</v>
      </c>
    </row>
    <row r="7" customFormat="false" ht="15" hidden="false" customHeight="false" outlineLevel="0" collapsed="false">
      <c r="A7" s="1"/>
      <c r="B7" s="5" t="s">
        <v>340</v>
      </c>
      <c r="C7" s="8" t="s">
        <v>251</v>
      </c>
      <c r="D7" s="15" t="n">
        <v>38</v>
      </c>
      <c r="E7" s="3" t="s">
        <v>56</v>
      </c>
    </row>
    <row r="8" customFormat="false" ht="15" hidden="false" customHeight="false" outlineLevel="0" collapsed="false">
      <c r="A8" s="1"/>
      <c r="B8" s="5" t="s">
        <v>341</v>
      </c>
      <c r="C8" s="8" t="s">
        <v>143</v>
      </c>
      <c r="D8" s="24" t="n">
        <v>0.7</v>
      </c>
      <c r="E8" s="3" t="s">
        <v>56</v>
      </c>
    </row>
    <row r="9" customFormat="false" ht="15" hidden="false" customHeight="false" outlineLevel="0" collapsed="false">
      <c r="A9" s="1"/>
      <c r="B9" s="5" t="s">
        <v>342</v>
      </c>
      <c r="C9" s="8" t="s">
        <v>117</v>
      </c>
      <c r="D9" s="27" t="n">
        <v>0.35</v>
      </c>
      <c r="E9" s="3" t="s">
        <v>343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4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1"/>
      <c r="B1" s="2" t="s">
        <v>344</v>
      </c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/>
      <c r="B2" s="3" t="s">
        <v>345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28" t="s">
        <v>346</v>
      </c>
      <c r="C4" s="28" t="s">
        <v>42</v>
      </c>
      <c r="D4" s="28" t="s">
        <v>347</v>
      </c>
      <c r="E4" s="28" t="s">
        <v>348</v>
      </c>
      <c r="F4" s="28" t="s">
        <v>349</v>
      </c>
      <c r="G4" s="28" t="s">
        <v>52</v>
      </c>
      <c r="H4" s="28" t="s">
        <v>350</v>
      </c>
    </row>
    <row r="5" customFormat="false" ht="15" hidden="false" customHeight="false" outlineLevel="0" collapsed="false">
      <c r="A5" s="1"/>
      <c r="B5" s="13" t="s">
        <v>351</v>
      </c>
      <c r="C5" s="14"/>
      <c r="D5" s="14"/>
      <c r="E5" s="14"/>
      <c r="F5" s="14"/>
      <c r="G5" s="14"/>
      <c r="H5" s="14"/>
    </row>
    <row r="6" customFormat="false" ht="15" hidden="false" customHeight="false" outlineLevel="0" collapsed="false">
      <c r="A6" s="1"/>
      <c r="B6" s="1" t="s">
        <v>352</v>
      </c>
      <c r="C6" s="1" t="s">
        <v>117</v>
      </c>
      <c r="D6" s="29" t="n">
        <f aca="false">'Exhibit 1'!$I$7</f>
        <v>5063</v>
      </c>
      <c r="E6" s="29" t="n">
        <f aca="false">'Exhibit 2'!$J$7+'Exhibit 2'!$K$7+'Exhibit 2'!$L$7+'Exhibit 2'!$M$7</f>
        <v>5063</v>
      </c>
      <c r="F6" s="29" t="n">
        <f aca="false">D6-E6</f>
        <v>0</v>
      </c>
      <c r="G6" s="30" t="n">
        <v>0</v>
      </c>
      <c r="H6" s="4" t="str">
        <f aca="false">IF(ABS(F6)&lt;=G6+0.000000001,"OK","FAIL")</f>
        <v>OK</v>
      </c>
    </row>
    <row r="7" customFormat="false" ht="15" hidden="false" customHeight="false" outlineLevel="0" collapsed="false">
      <c r="A7" s="1"/>
      <c r="B7" s="1" t="s">
        <v>353</v>
      </c>
      <c r="C7" s="1" t="s">
        <v>117</v>
      </c>
      <c r="D7" s="29" t="n">
        <f aca="false">'Exhibit 1'!$I$8</f>
        <v>2554</v>
      </c>
      <c r="E7" s="29" t="n">
        <f aca="false">'Exhibit 2'!$J$8+'Exhibit 2'!$K$8+'Exhibit 2'!$L$8+'Exhibit 2'!$M$8</f>
        <v>2554</v>
      </c>
      <c r="F7" s="29" t="n">
        <f aca="false">D7-E7</f>
        <v>0</v>
      </c>
      <c r="G7" s="30" t="n">
        <v>0</v>
      </c>
      <c r="H7" s="4" t="str">
        <f aca="false">IF(ABS(F7)&lt;=G7+0.000000001,"OK","FAIL")</f>
        <v>OK</v>
      </c>
    </row>
    <row r="8" customFormat="false" ht="15" hidden="false" customHeight="false" outlineLevel="0" collapsed="false">
      <c r="A8" s="1"/>
      <c r="B8" s="1" t="s">
        <v>354</v>
      </c>
      <c r="C8" s="1" t="s">
        <v>117</v>
      </c>
      <c r="D8" s="29" t="n">
        <f aca="false">'Exhibit 1'!$I$9</f>
        <v>4390</v>
      </c>
      <c r="E8" s="29" t="n">
        <f aca="false">'Exhibit 2'!$J$11+'Exhibit 2'!$K$11+'Exhibit 2'!$L$11+'Exhibit 2'!$M$11</f>
        <v>4390</v>
      </c>
      <c r="F8" s="29" t="n">
        <f aca="false">D8-E8</f>
        <v>0</v>
      </c>
      <c r="G8" s="30" t="n">
        <v>0</v>
      </c>
      <c r="H8" s="4" t="str">
        <f aca="false">IF(ABS(F8)&lt;=G8+0.000000001,"OK","FAIL")</f>
        <v>OK</v>
      </c>
    </row>
    <row r="9" customFormat="false" ht="15" hidden="false" customHeight="false" outlineLevel="0" collapsed="false">
      <c r="A9" s="1"/>
      <c r="B9" s="1" t="s">
        <v>355</v>
      </c>
      <c r="C9" s="1" t="s">
        <v>117</v>
      </c>
      <c r="D9" s="29" t="n">
        <f aca="false">'Exhibit 1'!$I$11</f>
        <v>379</v>
      </c>
      <c r="E9" s="29" t="n">
        <f aca="false">'Exhibit 2'!$J$13+'Exhibit 2'!$K$13+'Exhibit 2'!$L$13+'Exhibit 2'!$M$13</f>
        <v>379</v>
      </c>
      <c r="F9" s="29" t="n">
        <f aca="false">D9-E9</f>
        <v>0</v>
      </c>
      <c r="G9" s="30" t="n">
        <v>0</v>
      </c>
      <c r="H9" s="4" t="str">
        <f aca="false">IF(ABS(F9)&lt;=G9+0.000000001,"OK","FAIL")</f>
        <v>OK</v>
      </c>
    </row>
    <row r="10" customFormat="false" ht="15" hidden="false" customHeight="false" outlineLevel="0" collapsed="false">
      <c r="A10" s="1"/>
      <c r="B10" s="1" t="s">
        <v>356</v>
      </c>
      <c r="C10" s="1" t="s">
        <v>117</v>
      </c>
      <c r="D10" s="29" t="n">
        <f aca="false">'Exhibit 1'!$I$13</f>
        <v>616</v>
      </c>
      <c r="E10" s="29" t="n">
        <f aca="false">'Exhibit 2'!$J$16+'Exhibit 2'!$K$16+'Exhibit 2'!$L$16+'Exhibit 2'!$M$16</f>
        <v>616</v>
      </c>
      <c r="F10" s="29" t="n">
        <f aca="false">D10-E10</f>
        <v>0</v>
      </c>
      <c r="G10" s="30" t="n">
        <v>0</v>
      </c>
      <c r="H10" s="4" t="str">
        <f aca="false">IF(ABS(F10)&lt;=G10+0.000000001,"OK","FAIL")</f>
        <v>OK</v>
      </c>
    </row>
    <row r="11" customFormat="false" ht="15" hidden="false" customHeight="false" outlineLevel="0" collapsed="false">
      <c r="A11" s="1"/>
      <c r="B11" s="1" t="s">
        <v>357</v>
      </c>
      <c r="C11" s="1" t="s">
        <v>117</v>
      </c>
      <c r="D11" s="29" t="n">
        <f aca="false">'Exhibit 2'!$H$7+'Exhibit 2'!$I$7+'Exhibit 2'!$J$7+'Exhibit 2'!$K$7</f>
        <v>4991</v>
      </c>
      <c r="E11" s="29" t="n">
        <f aca="false">'Exhibit 1'!$F$7</f>
        <v>4991</v>
      </c>
      <c r="F11" s="29" t="n">
        <f aca="false">D11-E11</f>
        <v>0</v>
      </c>
      <c r="G11" s="30" t="n">
        <v>0</v>
      </c>
      <c r="H11" s="4" t="str">
        <f aca="false">IF(ABS(F11)&lt;=G11+0.000000001,"OK","FAIL")</f>
        <v>OK</v>
      </c>
    </row>
    <row r="12" customFormat="false" ht="15" hidden="false" customHeight="false" outlineLevel="0" collapsed="false">
      <c r="A12" s="1"/>
      <c r="B12" s="1" t="s">
        <v>358</v>
      </c>
      <c r="C12" s="1" t="s">
        <v>117</v>
      </c>
      <c r="D12" s="29" t="n">
        <f aca="false">'Exhibit 2'!$H$8+'Exhibit 2'!$I$8+'Exhibit 2'!$J$8+'Exhibit 2'!$K$8</f>
        <v>2535</v>
      </c>
      <c r="E12" s="29" t="n">
        <f aca="false">'Exhibit 1'!$F$8</f>
        <v>2535</v>
      </c>
      <c r="F12" s="29" t="n">
        <f aca="false">D12-E12</f>
        <v>0</v>
      </c>
      <c r="G12" s="30" t="n">
        <v>0</v>
      </c>
      <c r="H12" s="4" t="str">
        <f aca="false">IF(ABS(F12)&lt;=G12+0.000000001,"OK","FAIL")</f>
        <v>OK</v>
      </c>
    </row>
    <row r="13" customFormat="false" ht="15" hidden="false" customHeight="false" outlineLevel="0" collapsed="false">
      <c r="A13" s="1"/>
      <c r="B13" s="1" t="s">
        <v>359</v>
      </c>
      <c r="C13" s="1" t="s">
        <v>117</v>
      </c>
      <c r="D13" s="29" t="n">
        <f aca="false">'Exhibit 2'!$H$11+'Exhibit 2'!$I$11+'Exhibit 2'!$J$11+'Exhibit 2'!$K$11</f>
        <v>4313</v>
      </c>
      <c r="E13" s="29" t="n">
        <f aca="false">'Exhibit 1'!$F$9</f>
        <v>4313</v>
      </c>
      <c r="F13" s="29" t="n">
        <f aca="false">D13-E13</f>
        <v>0</v>
      </c>
      <c r="G13" s="30" t="n">
        <v>0</v>
      </c>
      <c r="H13" s="4" t="str">
        <f aca="false">IF(ABS(F13)&lt;=G13+0.000000001,"OK","FAIL")</f>
        <v>OK</v>
      </c>
    </row>
    <row r="14" customFormat="false" ht="15" hidden="false" customHeight="false" outlineLevel="0" collapsed="false">
      <c r="A14" s="1"/>
      <c r="B14" s="1" t="s">
        <v>360</v>
      </c>
      <c r="C14" s="1" t="s">
        <v>117</v>
      </c>
      <c r="D14" s="29" t="n">
        <f aca="false">'Exhibit 2'!$H$13+'Exhibit 2'!$I$13+'Exhibit 2'!$J$13+'Exhibit 2'!$K$13</f>
        <v>470</v>
      </c>
      <c r="E14" s="29" t="n">
        <f aca="false">'Exhibit 1'!$F$11</f>
        <v>470</v>
      </c>
      <c r="F14" s="29" t="n">
        <f aca="false">D14-E14</f>
        <v>0</v>
      </c>
      <c r="G14" s="30" t="n">
        <v>0</v>
      </c>
      <c r="H14" s="4" t="str">
        <f aca="false">IF(ABS(F14)&lt;=G14+0.000000001,"OK","FAIL")</f>
        <v>OK</v>
      </c>
    </row>
    <row r="15" customFormat="false" ht="15" hidden="false" customHeight="false" outlineLevel="0" collapsed="false">
      <c r="A15" s="1"/>
      <c r="B15" s="1" t="s">
        <v>361</v>
      </c>
      <c r="C15" s="1" t="s">
        <v>117</v>
      </c>
      <c r="D15" s="29" t="n">
        <f aca="false">'Exhibit 2'!$L$7+'Exhibit 2'!$M$7</f>
        <v>2525</v>
      </c>
      <c r="E15" s="29" t="n">
        <f aca="false">'Exhibit 1'!$H$7</f>
        <v>2525</v>
      </c>
      <c r="F15" s="29" t="n">
        <f aca="false">D15-E15</f>
        <v>0</v>
      </c>
      <c r="G15" s="30" t="n">
        <v>0</v>
      </c>
      <c r="H15" s="4" t="str">
        <f aca="false">IF(ABS(F15)&lt;=G15+0.000000001,"OK","FAIL")</f>
        <v>OK</v>
      </c>
    </row>
    <row r="16" customFormat="false" ht="15" hidden="false" customHeight="false" outlineLevel="0" collapsed="false">
      <c r="A16" s="1"/>
      <c r="B16" s="1" t="s">
        <v>362</v>
      </c>
      <c r="C16" s="1" t="s">
        <v>117</v>
      </c>
      <c r="D16" s="29" t="n">
        <f aca="false">'Exhibit 3'!$D$7</f>
        <v>51841</v>
      </c>
      <c r="E16" s="29" t="n">
        <f aca="false">'Exhibit 2'!$M$23</f>
        <v>51841</v>
      </c>
      <c r="F16" s="29" t="n">
        <f aca="false">D16-E16</f>
        <v>0</v>
      </c>
      <c r="G16" s="30" t="n">
        <v>0</v>
      </c>
      <c r="H16" s="4" t="str">
        <f aca="false">IF(ABS(F16)&lt;=G16+0.000000001,"OK","FAIL")</f>
        <v>OK</v>
      </c>
    </row>
    <row r="17" customFormat="false" ht="15" hidden="false" customHeight="false" outlineLevel="0" collapsed="false">
      <c r="A17" s="1"/>
      <c r="B17" s="1" t="s">
        <v>363</v>
      </c>
      <c r="C17" s="1" t="s">
        <v>117</v>
      </c>
      <c r="D17" s="29" t="n">
        <f aca="false">'Exhibit 3'!$D$24</f>
        <v>51841</v>
      </c>
      <c r="E17" s="29" t="n">
        <f aca="false">'Exhibit 3'!$D$7</f>
        <v>51841</v>
      </c>
      <c r="F17" s="29" t="n">
        <f aca="false">D17-E17</f>
        <v>0</v>
      </c>
      <c r="G17" s="30" t="n">
        <v>0</v>
      </c>
      <c r="H17" s="4" t="str">
        <f aca="false">IF(ABS(F17)&lt;=G17+0.000000001,"OK","FAIL")</f>
        <v>OK</v>
      </c>
    </row>
    <row r="18" customFormat="false" ht="15" hidden="false" customHeight="false" outlineLevel="0" collapsed="false">
      <c r="A18" s="1"/>
      <c r="B18" s="13" t="s">
        <v>364</v>
      </c>
      <c r="C18" s="14"/>
      <c r="D18" s="14"/>
      <c r="E18" s="14"/>
      <c r="F18" s="14"/>
      <c r="G18" s="14"/>
      <c r="H18" s="14"/>
    </row>
    <row r="19" customFormat="false" ht="15" hidden="false" customHeight="false" outlineLevel="0" collapsed="false">
      <c r="A19" s="1"/>
      <c r="B19" s="1" t="s">
        <v>365</v>
      </c>
      <c r="C19" s="1" t="s">
        <v>117</v>
      </c>
      <c r="D19" s="29" t="n">
        <f aca="false">'Exhibit 1'!$D$12</f>
        <v>2607</v>
      </c>
      <c r="E19" s="31" t="n">
        <v>2607</v>
      </c>
      <c r="F19" s="29" t="n">
        <f aca="false">D19-E19</f>
        <v>0</v>
      </c>
      <c r="G19" s="30" t="n">
        <v>2</v>
      </c>
      <c r="H19" s="4" t="str">
        <f aca="false">IF(ABS(F19)&lt;=G19+0.000000001,"OK","FAIL")</f>
        <v>OK</v>
      </c>
    </row>
    <row r="20" customFormat="false" ht="15" hidden="false" customHeight="false" outlineLevel="0" collapsed="false">
      <c r="A20" s="1"/>
      <c r="B20" s="1" t="s">
        <v>366</v>
      </c>
      <c r="C20" s="1" t="s">
        <v>117</v>
      </c>
      <c r="D20" s="29" t="n">
        <f aca="false">'Exhibit 1'!$E$12</f>
        <v>2354</v>
      </c>
      <c r="E20" s="31" t="n">
        <v>2354</v>
      </c>
      <c r="F20" s="29" t="n">
        <f aca="false">D20-E20</f>
        <v>0</v>
      </c>
      <c r="G20" s="30" t="n">
        <v>2</v>
      </c>
      <c r="H20" s="4" t="str">
        <f aca="false">IF(ABS(F20)&lt;=G20+0.000000001,"OK","FAIL")</f>
        <v>OK</v>
      </c>
    </row>
    <row r="21" customFormat="false" ht="15" hidden="false" customHeight="false" outlineLevel="0" collapsed="false">
      <c r="A21" s="1"/>
      <c r="B21" s="1" t="s">
        <v>367</v>
      </c>
      <c r="C21" s="1" t="s">
        <v>117</v>
      </c>
      <c r="D21" s="29" t="n">
        <f aca="false">'Exhibit 1'!$F$12</f>
        <v>2743</v>
      </c>
      <c r="E21" s="31" t="n">
        <v>2743</v>
      </c>
      <c r="F21" s="29" t="n">
        <f aca="false">D21-E21</f>
        <v>0</v>
      </c>
      <c r="G21" s="30" t="n">
        <v>2</v>
      </c>
      <c r="H21" s="4" t="str">
        <f aca="false">IF(ABS(F21)&lt;=G21+0.000000001,"OK","FAIL")</f>
        <v>OK</v>
      </c>
    </row>
    <row r="22" customFormat="false" ht="15" hidden="false" customHeight="false" outlineLevel="0" collapsed="false">
      <c r="A22" s="1"/>
      <c r="B22" s="1" t="s">
        <v>368</v>
      </c>
      <c r="C22" s="1" t="s">
        <v>117</v>
      </c>
      <c r="D22" s="29" t="n">
        <f aca="false">'Exhibit 1'!$G$12</f>
        <v>1327</v>
      </c>
      <c r="E22" s="31" t="n">
        <v>1327</v>
      </c>
      <c r="F22" s="29" t="n">
        <f aca="false">D22-E22</f>
        <v>0</v>
      </c>
      <c r="G22" s="30" t="n">
        <v>2</v>
      </c>
      <c r="H22" s="4" t="str">
        <f aca="false">IF(ABS(F22)&lt;=G22+0.000000001,"OK","FAIL")</f>
        <v>OK</v>
      </c>
    </row>
    <row r="23" customFormat="false" ht="15" hidden="false" customHeight="false" outlineLevel="0" collapsed="false">
      <c r="A23" s="1"/>
      <c r="B23" s="1" t="s">
        <v>369</v>
      </c>
      <c r="C23" s="1" t="s">
        <v>117</v>
      </c>
      <c r="D23" s="29" t="n">
        <f aca="false">'Exhibit 1'!$H$12</f>
        <v>1432</v>
      </c>
      <c r="E23" s="31" t="n">
        <v>1432</v>
      </c>
      <c r="F23" s="29" t="n">
        <f aca="false">D23-E23</f>
        <v>0</v>
      </c>
      <c r="G23" s="30" t="n">
        <v>2</v>
      </c>
      <c r="H23" s="4" t="str">
        <f aca="false">IF(ABS(F23)&lt;=G23+0.000000001,"OK","FAIL")</f>
        <v>OK</v>
      </c>
    </row>
    <row r="24" customFormat="false" ht="15" hidden="false" customHeight="false" outlineLevel="0" collapsed="false">
      <c r="A24" s="1"/>
      <c r="B24" s="1" t="s">
        <v>370</v>
      </c>
      <c r="C24" s="1" t="s">
        <v>117</v>
      </c>
      <c r="D24" s="29" t="n">
        <f aca="false">'Exhibit 1'!$D$14</f>
        <v>2074</v>
      </c>
      <c r="E24" s="31" t="n">
        <v>2074</v>
      </c>
      <c r="F24" s="29" t="n">
        <f aca="false">D24-E24</f>
        <v>0</v>
      </c>
      <c r="G24" s="30" t="n">
        <v>2.5</v>
      </c>
      <c r="H24" s="4" t="str">
        <f aca="false">IF(ABS(F24)&lt;=G24+0.000000001,"OK","FAIL")</f>
        <v>OK</v>
      </c>
    </row>
    <row r="25" customFormat="false" ht="15" hidden="false" customHeight="false" outlineLevel="0" collapsed="false">
      <c r="A25" s="1"/>
      <c r="B25" s="1" t="s">
        <v>371</v>
      </c>
      <c r="C25" s="1" t="s">
        <v>117</v>
      </c>
      <c r="D25" s="29" t="n">
        <f aca="false">'Exhibit 1'!$E$14</f>
        <v>1893</v>
      </c>
      <c r="E25" s="31" t="n">
        <v>1893</v>
      </c>
      <c r="F25" s="29" t="n">
        <f aca="false">D25-E25</f>
        <v>0</v>
      </c>
      <c r="G25" s="30" t="n">
        <v>2.5</v>
      </c>
      <c r="H25" s="4" t="str">
        <f aca="false">IF(ABS(F25)&lt;=G25+0.000000001,"OK","FAIL")</f>
        <v>OK</v>
      </c>
    </row>
    <row r="26" customFormat="false" ht="15" hidden="false" customHeight="false" outlineLevel="0" collapsed="false">
      <c r="A26" s="1"/>
      <c r="B26" s="1" t="s">
        <v>372</v>
      </c>
      <c r="C26" s="1" t="s">
        <v>117</v>
      </c>
      <c r="D26" s="29" t="n">
        <f aca="false">'Exhibit 1'!$F$14</f>
        <v>2156</v>
      </c>
      <c r="E26" s="31" t="n">
        <v>2156</v>
      </c>
      <c r="F26" s="29" t="n">
        <f aca="false">D26-E26</f>
        <v>0</v>
      </c>
      <c r="G26" s="30" t="n">
        <v>2.5</v>
      </c>
      <c r="H26" s="4" t="str">
        <f aca="false">IF(ABS(F26)&lt;=G26+0.000000001,"OK","FAIL")</f>
        <v>OK</v>
      </c>
    </row>
    <row r="27" customFormat="false" ht="15" hidden="false" customHeight="false" outlineLevel="0" collapsed="false">
      <c r="A27" s="1"/>
      <c r="B27" s="1" t="s">
        <v>373</v>
      </c>
      <c r="C27" s="1" t="s">
        <v>117</v>
      </c>
      <c r="D27" s="29" t="n">
        <f aca="false">'Exhibit 1'!$G$14</f>
        <v>1053</v>
      </c>
      <c r="E27" s="31" t="n">
        <v>1053</v>
      </c>
      <c r="F27" s="29" t="n">
        <f aca="false">D27-E27</f>
        <v>0</v>
      </c>
      <c r="G27" s="30" t="n">
        <v>2.5</v>
      </c>
      <c r="H27" s="4" t="str">
        <f aca="false">IF(ABS(F27)&lt;=G27+0.000000001,"OK","FAIL")</f>
        <v>OK</v>
      </c>
    </row>
    <row r="28" customFormat="false" ht="15" hidden="false" customHeight="false" outlineLevel="0" collapsed="false">
      <c r="A28" s="1"/>
      <c r="B28" s="1" t="s">
        <v>374</v>
      </c>
      <c r="C28" s="1" t="s">
        <v>117</v>
      </c>
      <c r="D28" s="29" t="n">
        <f aca="false">'Exhibit 1'!$H$14</f>
        <v>1129</v>
      </c>
      <c r="E28" s="31" t="n">
        <v>1129</v>
      </c>
      <c r="F28" s="29" t="n">
        <f aca="false">D28-E28</f>
        <v>0</v>
      </c>
      <c r="G28" s="30" t="n">
        <v>2.5</v>
      </c>
      <c r="H28" s="4" t="str">
        <f aca="false">IF(ABS(F28)&lt;=G28+0.000000001,"OK","FAIL")</f>
        <v>OK</v>
      </c>
    </row>
    <row r="29" customFormat="false" ht="15" hidden="false" customHeight="false" outlineLevel="0" collapsed="false">
      <c r="A29" s="1"/>
      <c r="B29" s="1" t="s">
        <v>375</v>
      </c>
      <c r="C29" s="1" t="s">
        <v>117</v>
      </c>
      <c r="D29" s="29" t="n">
        <f aca="false">'Exhibit 2'!$D$17</f>
        <v>368</v>
      </c>
      <c r="E29" s="31" t="n">
        <v>368</v>
      </c>
      <c r="F29" s="29" t="n">
        <f aca="false">D29-E29</f>
        <v>0</v>
      </c>
      <c r="G29" s="30" t="n">
        <v>1</v>
      </c>
      <c r="H29" s="4" t="str">
        <f aca="false">IF(ABS(F29)&lt;=G29+0.000000001,"OK","FAIL")</f>
        <v>OK</v>
      </c>
    </row>
    <row r="30" customFormat="false" ht="15" hidden="false" customHeight="false" outlineLevel="0" collapsed="false">
      <c r="A30" s="1"/>
      <c r="B30" s="1" t="s">
        <v>376</v>
      </c>
      <c r="C30" s="1" t="s">
        <v>117</v>
      </c>
      <c r="D30" s="29" t="n">
        <f aca="false">'Exhibit 2'!$E$17</f>
        <v>501</v>
      </c>
      <c r="E30" s="31" t="n">
        <v>501</v>
      </c>
      <c r="F30" s="29" t="n">
        <f aca="false">D30-E30</f>
        <v>0</v>
      </c>
      <c r="G30" s="30" t="n">
        <v>1</v>
      </c>
      <c r="H30" s="4" t="str">
        <f aca="false">IF(ABS(F30)&lt;=G30+0.000000001,"OK","FAIL")</f>
        <v>OK</v>
      </c>
    </row>
    <row r="31" customFormat="false" ht="15" hidden="false" customHeight="false" outlineLevel="0" collapsed="false">
      <c r="A31" s="1"/>
      <c r="B31" s="1" t="s">
        <v>377</v>
      </c>
      <c r="C31" s="1" t="s">
        <v>117</v>
      </c>
      <c r="D31" s="29" t="n">
        <f aca="false">'Exhibit 2'!$F$17</f>
        <v>490</v>
      </c>
      <c r="E31" s="31" t="n">
        <v>490</v>
      </c>
      <c r="F31" s="29" t="n">
        <f aca="false">D31-E31</f>
        <v>0</v>
      </c>
      <c r="G31" s="30" t="n">
        <v>1</v>
      </c>
      <c r="H31" s="4" t="str">
        <f aca="false">IF(ABS(F31)&lt;=G31+0.000000001,"OK","FAIL")</f>
        <v>OK</v>
      </c>
    </row>
    <row r="32" customFormat="false" ht="15" hidden="false" customHeight="false" outlineLevel="0" collapsed="false">
      <c r="A32" s="1"/>
      <c r="B32" s="1" t="s">
        <v>378</v>
      </c>
      <c r="C32" s="1" t="s">
        <v>117</v>
      </c>
      <c r="D32" s="29" t="n">
        <f aca="false">'Exhibit 2'!$H$17</f>
        <v>490</v>
      </c>
      <c r="E32" s="31" t="n">
        <v>490</v>
      </c>
      <c r="F32" s="29" t="n">
        <f aca="false">D32-E32</f>
        <v>0</v>
      </c>
      <c r="G32" s="30" t="n">
        <v>1</v>
      </c>
      <c r="H32" s="4" t="str">
        <f aca="false">IF(ABS(F32)&lt;=G32+0.000000001,"OK","FAIL")</f>
        <v>OK</v>
      </c>
    </row>
    <row r="33" customFormat="false" ht="15" hidden="false" customHeight="false" outlineLevel="0" collapsed="false">
      <c r="A33" s="1"/>
      <c r="B33" s="1" t="s">
        <v>379</v>
      </c>
      <c r="C33" s="1" t="s">
        <v>117</v>
      </c>
      <c r="D33" s="29" t="n">
        <f aca="false">'Exhibit 2'!$I$17</f>
        <v>563</v>
      </c>
      <c r="E33" s="31" t="n">
        <v>563</v>
      </c>
      <c r="F33" s="29" t="n">
        <f aca="false">D33-E33</f>
        <v>0</v>
      </c>
      <c r="G33" s="30" t="n">
        <v>1</v>
      </c>
      <c r="H33" s="4" t="str">
        <f aca="false">IF(ABS(F33)&lt;=G33+0.000000001,"OK","FAIL")</f>
        <v>OK</v>
      </c>
    </row>
    <row r="34" customFormat="false" ht="15" hidden="false" customHeight="false" outlineLevel="0" collapsed="false">
      <c r="A34" s="1"/>
      <c r="B34" s="1" t="s">
        <v>380</v>
      </c>
      <c r="C34" s="1" t="s">
        <v>117</v>
      </c>
      <c r="D34" s="29" t="n">
        <f aca="false">'Exhibit 2'!$J$17</f>
        <v>569</v>
      </c>
      <c r="E34" s="31" t="n">
        <v>569</v>
      </c>
      <c r="F34" s="29" t="n">
        <f aca="false">D34-E34</f>
        <v>0</v>
      </c>
      <c r="G34" s="30" t="n">
        <v>1</v>
      </c>
      <c r="H34" s="4" t="str">
        <f aca="false">IF(ABS(F34)&lt;=G34+0.000000001,"OK","FAIL")</f>
        <v>OK</v>
      </c>
    </row>
    <row r="35" customFormat="false" ht="15" hidden="false" customHeight="false" outlineLevel="0" collapsed="false">
      <c r="A35" s="1"/>
      <c r="B35" s="1" t="s">
        <v>381</v>
      </c>
      <c r="C35" s="1" t="s">
        <v>117</v>
      </c>
      <c r="D35" s="29" t="n">
        <f aca="false">'Exhibit 2'!$L$17</f>
        <v>559</v>
      </c>
      <c r="E35" s="31" t="n">
        <v>559</v>
      </c>
      <c r="F35" s="29" t="n">
        <f aca="false">D35-E35</f>
        <v>0</v>
      </c>
      <c r="G35" s="30" t="n">
        <v>1</v>
      </c>
      <c r="H35" s="4" t="str">
        <f aca="false">IF(ABS(F35)&lt;=G35+0.000000001,"OK","FAIL")</f>
        <v>OK</v>
      </c>
    </row>
    <row r="36" customFormat="false" ht="15" hidden="false" customHeight="false" outlineLevel="0" collapsed="false">
      <c r="A36" s="1"/>
      <c r="B36" s="1" t="s">
        <v>382</v>
      </c>
      <c r="C36" s="1" t="s">
        <v>117</v>
      </c>
      <c r="D36" s="29" t="n">
        <f aca="false">'Exhibit 2'!$M$17</f>
        <v>570</v>
      </c>
      <c r="E36" s="31" t="n">
        <v>570</v>
      </c>
      <c r="F36" s="29" t="n">
        <f aca="false">D36-E36</f>
        <v>0</v>
      </c>
      <c r="G36" s="30" t="n">
        <v>1</v>
      </c>
      <c r="H36" s="4" t="str">
        <f aca="false">IF(ABS(F36)&lt;=G36+0.000000001,"OK","FAIL")</f>
        <v>OK</v>
      </c>
    </row>
    <row r="37" customFormat="false" ht="15" hidden="false" customHeight="false" outlineLevel="0" collapsed="false">
      <c r="A37" s="1"/>
      <c r="B37" s="1" t="s">
        <v>383</v>
      </c>
      <c r="C37" s="1" t="s">
        <v>117</v>
      </c>
      <c r="D37" s="29" t="n">
        <f aca="false">'Exhibit 2'!$D$14</f>
        <v>464</v>
      </c>
      <c r="E37" s="29" t="n">
        <f aca="false">'Exhibit 2'!$D$15</f>
        <v>464</v>
      </c>
      <c r="F37" s="29" t="n">
        <f aca="false">D37-E37</f>
        <v>0</v>
      </c>
      <c r="G37" s="30" t="n">
        <v>2</v>
      </c>
      <c r="H37" s="4" t="str">
        <f aca="false">IF(ABS(F37)&lt;=G37+0.000000001,"OK","FAIL")</f>
        <v>OK</v>
      </c>
    </row>
    <row r="38" customFormat="false" ht="15" hidden="false" customHeight="false" outlineLevel="0" collapsed="false">
      <c r="A38" s="1"/>
      <c r="B38" s="1" t="s">
        <v>384</v>
      </c>
      <c r="C38" s="1" t="s">
        <v>117</v>
      </c>
      <c r="D38" s="29" t="n">
        <f aca="false">'Exhibit 2'!$E$14</f>
        <v>625</v>
      </c>
      <c r="E38" s="29" t="n">
        <f aca="false">'Exhibit 2'!$E$15</f>
        <v>625</v>
      </c>
      <c r="F38" s="29" t="n">
        <f aca="false">D38-E38</f>
        <v>0</v>
      </c>
      <c r="G38" s="30" t="n">
        <v>2</v>
      </c>
      <c r="H38" s="4" t="str">
        <f aca="false">IF(ABS(F38)&lt;=G38+0.000000001,"OK","FAIL")</f>
        <v>OK</v>
      </c>
    </row>
    <row r="39" customFormat="false" ht="15" hidden="false" customHeight="false" outlineLevel="0" collapsed="false">
      <c r="A39" s="1"/>
      <c r="B39" s="1" t="s">
        <v>385</v>
      </c>
      <c r="C39" s="1" t="s">
        <v>117</v>
      </c>
      <c r="D39" s="29" t="n">
        <f aca="false">'Exhibit 2'!$F$14</f>
        <v>608</v>
      </c>
      <c r="E39" s="29" t="n">
        <f aca="false">'Exhibit 2'!$F$15</f>
        <v>608</v>
      </c>
      <c r="F39" s="29" t="n">
        <f aca="false">D39-E39</f>
        <v>0</v>
      </c>
      <c r="G39" s="30" t="n">
        <v>2</v>
      </c>
      <c r="H39" s="4" t="str">
        <f aca="false">IF(ABS(F39)&lt;=G39+0.000000001,"OK","FAIL")</f>
        <v>OK</v>
      </c>
    </row>
    <row r="40" customFormat="false" ht="15" hidden="false" customHeight="false" outlineLevel="0" collapsed="false">
      <c r="A40" s="1"/>
      <c r="B40" s="1" t="s">
        <v>386</v>
      </c>
      <c r="C40" s="1" t="s">
        <v>117</v>
      </c>
      <c r="D40" s="29" t="n">
        <f aca="false">'Exhibit 2'!$G$14</f>
        <v>657</v>
      </c>
      <c r="E40" s="29" t="n">
        <f aca="false">'Exhibit 2'!$G$15</f>
        <v>657</v>
      </c>
      <c r="F40" s="29" t="n">
        <f aca="false">D40-E40</f>
        <v>0</v>
      </c>
      <c r="G40" s="30" t="n">
        <v>2</v>
      </c>
      <c r="H40" s="4" t="str">
        <f aca="false">IF(ABS(F40)&lt;=G40+0.000000001,"OK","FAIL")</f>
        <v>OK</v>
      </c>
    </row>
    <row r="41" customFormat="false" ht="15" hidden="false" customHeight="false" outlineLevel="0" collapsed="false">
      <c r="A41" s="1"/>
      <c r="B41" s="1" t="s">
        <v>387</v>
      </c>
      <c r="C41" s="1" t="s">
        <v>117</v>
      </c>
      <c r="D41" s="29" t="n">
        <f aca="false">'Exhibit 2'!$H$14</f>
        <v>621</v>
      </c>
      <c r="E41" s="29" t="n">
        <f aca="false">'Exhibit 2'!$H$15</f>
        <v>621</v>
      </c>
      <c r="F41" s="29" t="n">
        <f aca="false">D41-E41</f>
        <v>0</v>
      </c>
      <c r="G41" s="30" t="n">
        <v>2</v>
      </c>
      <c r="H41" s="4" t="str">
        <f aca="false">IF(ABS(F41)&lt;=G41+0.000000001,"OK","FAIL")</f>
        <v>OK</v>
      </c>
    </row>
    <row r="42" customFormat="false" ht="15" hidden="false" customHeight="false" outlineLevel="0" collapsed="false">
      <c r="A42" s="1"/>
      <c r="B42" s="1" t="s">
        <v>388</v>
      </c>
      <c r="C42" s="1" t="s">
        <v>117</v>
      </c>
      <c r="D42" s="29" t="n">
        <f aca="false">'Exhibit 2'!$I$14</f>
        <v>706</v>
      </c>
      <c r="E42" s="29" t="n">
        <f aca="false">'Exhibit 2'!$I$15</f>
        <v>706</v>
      </c>
      <c r="F42" s="29" t="n">
        <f aca="false">D42-E42</f>
        <v>0</v>
      </c>
      <c r="G42" s="30" t="n">
        <v>2</v>
      </c>
      <c r="H42" s="4" t="str">
        <f aca="false">IF(ABS(F42)&lt;=G42+0.000000001,"OK","FAIL")</f>
        <v>OK</v>
      </c>
    </row>
    <row r="43" customFormat="false" ht="15" hidden="false" customHeight="false" outlineLevel="0" collapsed="false">
      <c r="A43" s="1"/>
      <c r="B43" s="1" t="s">
        <v>389</v>
      </c>
      <c r="C43" s="1" t="s">
        <v>117</v>
      </c>
      <c r="D43" s="29" t="n">
        <f aca="false">'Exhibit 2'!$J$14</f>
        <v>708</v>
      </c>
      <c r="E43" s="29" t="n">
        <f aca="false">'Exhibit 2'!$J$15</f>
        <v>708</v>
      </c>
      <c r="F43" s="29" t="n">
        <f aca="false">D43-E43</f>
        <v>0</v>
      </c>
      <c r="G43" s="30" t="n">
        <v>2</v>
      </c>
      <c r="H43" s="4" t="str">
        <f aca="false">IF(ABS(F43)&lt;=G43+0.000000001,"OK","FAIL")</f>
        <v>OK</v>
      </c>
    </row>
    <row r="44" customFormat="false" ht="15" hidden="false" customHeight="false" outlineLevel="0" collapsed="false">
      <c r="A44" s="1"/>
      <c r="B44" s="1" t="s">
        <v>390</v>
      </c>
      <c r="C44" s="1" t="s">
        <v>117</v>
      </c>
      <c r="D44" s="29" t="n">
        <f aca="false">'Exhibit 2'!$K$14</f>
        <v>708</v>
      </c>
      <c r="E44" s="29" t="n">
        <f aca="false">'Exhibit 2'!$K$15</f>
        <v>708</v>
      </c>
      <c r="F44" s="29" t="n">
        <f aca="false">D44-E44</f>
        <v>0</v>
      </c>
      <c r="G44" s="30" t="n">
        <v>2</v>
      </c>
      <c r="H44" s="4" t="str">
        <f aca="false">IF(ABS(F44)&lt;=G44+0.000000001,"OK","FAIL")</f>
        <v>OK</v>
      </c>
    </row>
    <row r="45" customFormat="false" ht="15" hidden="false" customHeight="false" outlineLevel="0" collapsed="false">
      <c r="A45" s="1"/>
      <c r="B45" s="1" t="s">
        <v>391</v>
      </c>
      <c r="C45" s="1" t="s">
        <v>117</v>
      </c>
      <c r="D45" s="29" t="n">
        <f aca="false">'Exhibit 2'!$L$14</f>
        <v>714</v>
      </c>
      <c r="E45" s="29" t="n">
        <f aca="false">'Exhibit 2'!$L$15</f>
        <v>714</v>
      </c>
      <c r="F45" s="29" t="n">
        <f aca="false">D45-E45</f>
        <v>0</v>
      </c>
      <c r="G45" s="30" t="n">
        <v>2</v>
      </c>
      <c r="H45" s="4" t="str">
        <f aca="false">IF(ABS(F45)&lt;=G45+0.000000001,"OK","FAIL")</f>
        <v>OK</v>
      </c>
    </row>
    <row r="46" customFormat="false" ht="15" hidden="false" customHeight="false" outlineLevel="0" collapsed="false">
      <c r="A46" s="1"/>
      <c r="B46" s="1" t="s">
        <v>392</v>
      </c>
      <c r="C46" s="1" t="s">
        <v>117</v>
      </c>
      <c r="D46" s="29" t="n">
        <f aca="false">'Exhibit 2'!$M$14</f>
        <v>718</v>
      </c>
      <c r="E46" s="29" t="n">
        <f aca="false">'Exhibit 2'!$M$15</f>
        <v>718</v>
      </c>
      <c r="F46" s="29" t="n">
        <f aca="false">D46-E46</f>
        <v>0</v>
      </c>
      <c r="G46" s="30" t="n">
        <v>2</v>
      </c>
      <c r="H46" s="4" t="str">
        <f aca="false">IF(ABS(F46)&lt;=G46+0.000000001,"OK","FAIL")</f>
        <v>OK</v>
      </c>
    </row>
    <row r="47" customFormat="false" ht="15" hidden="false" customHeight="false" outlineLevel="0" collapsed="false">
      <c r="A47" s="1"/>
      <c r="B47" s="1" t="s">
        <v>393</v>
      </c>
      <c r="C47" s="1" t="s">
        <v>143</v>
      </c>
      <c r="D47" s="32" t="n">
        <f aca="false">'Exhibit 2'!$D$27</f>
        <v>0.103166169996884</v>
      </c>
      <c r="E47" s="32" t="n">
        <f aca="false">'Exhibit 2'!$D$26</f>
        <v>0.103</v>
      </c>
      <c r="F47" s="32" t="n">
        <f aca="false">D47-E47</f>
        <v>0.000166169996884166</v>
      </c>
      <c r="G47" s="30" t="n">
        <v>0.0005</v>
      </c>
      <c r="H47" s="4" t="str">
        <f aca="false">IF(ABS(F47)&lt;=G47+0.000000001,"OK","FAIL")</f>
        <v>OK</v>
      </c>
    </row>
    <row r="48" customFormat="false" ht="15" hidden="false" customHeight="false" outlineLevel="0" collapsed="false">
      <c r="A48" s="1"/>
      <c r="B48" s="1" t="s">
        <v>394</v>
      </c>
      <c r="C48" s="1" t="s">
        <v>143</v>
      </c>
      <c r="D48" s="32" t="n">
        <f aca="false">'Exhibit 2'!$E$27</f>
        <v>0.104175617829124</v>
      </c>
      <c r="E48" s="32" t="n">
        <f aca="false">'Exhibit 2'!$E$26</f>
        <v>0.104</v>
      </c>
      <c r="F48" s="32" t="n">
        <f aca="false">D48-E48</f>
        <v>0.0001756178291243</v>
      </c>
      <c r="G48" s="30" t="n">
        <v>0.0005</v>
      </c>
      <c r="H48" s="4" t="str">
        <f aca="false">IF(ABS(F48)&lt;=G48+0.000000001,"OK","FAIL")</f>
        <v>OK</v>
      </c>
    </row>
    <row r="49" customFormat="false" ht="15" hidden="false" customHeight="false" outlineLevel="0" collapsed="false">
      <c r="A49" s="1"/>
      <c r="B49" s="1" t="s">
        <v>395</v>
      </c>
      <c r="C49" s="1" t="s">
        <v>143</v>
      </c>
      <c r="D49" s="32" t="n">
        <f aca="false">'Exhibit 2'!$F$27</f>
        <v>0.105780416382526</v>
      </c>
      <c r="E49" s="32" t="n">
        <f aca="false">'Exhibit 2'!$F$26</f>
        <v>0.106</v>
      </c>
      <c r="F49" s="32" t="n">
        <f aca="false">D49-E49</f>
        <v>-0.000219583617473623</v>
      </c>
      <c r="G49" s="30" t="n">
        <v>0.0005</v>
      </c>
      <c r="H49" s="4" t="str">
        <f aca="false">IF(ABS(F49)&lt;=G49+0.000000001,"OK","FAIL")</f>
        <v>OK</v>
      </c>
    </row>
    <row r="50" customFormat="false" ht="15" hidden="false" customHeight="false" outlineLevel="0" collapsed="false">
      <c r="A50" s="1"/>
      <c r="B50" s="1" t="s">
        <v>396</v>
      </c>
      <c r="C50" s="1" t="s">
        <v>143</v>
      </c>
      <c r="D50" s="32" t="n">
        <f aca="false">'Exhibit 2'!$G$27</f>
        <v>0.107955641272903</v>
      </c>
      <c r="E50" s="32" t="n">
        <f aca="false">'Exhibit 2'!$G$26</f>
        <v>0.108</v>
      </c>
      <c r="F50" s="32" t="n">
        <f aca="false">D50-E50</f>
        <v>-4.43587270973905E-005</v>
      </c>
      <c r="G50" s="30" t="n">
        <v>0.0005</v>
      </c>
      <c r="H50" s="4" t="str">
        <f aca="false">IF(ABS(F50)&lt;=G50+0.000000001,"OK","FAIL")</f>
        <v>OK</v>
      </c>
    </row>
    <row r="51" customFormat="false" ht="15" hidden="false" customHeight="false" outlineLevel="0" collapsed="false">
      <c r="A51" s="1"/>
      <c r="B51" s="1" t="s">
        <v>397</v>
      </c>
      <c r="C51" s="1" t="s">
        <v>143</v>
      </c>
      <c r="D51" s="32" t="n">
        <f aca="false">'Exhibit 2'!$H$27</f>
        <v>0.107914831723971</v>
      </c>
      <c r="E51" s="32" t="n">
        <f aca="false">'Exhibit 2'!$H$26</f>
        <v>0.108</v>
      </c>
      <c r="F51" s="32" t="n">
        <f aca="false">D51-E51</f>
        <v>-8.51682760292516E-005</v>
      </c>
      <c r="G51" s="30" t="n">
        <v>0.0005</v>
      </c>
      <c r="H51" s="4" t="str">
        <f aca="false">IF(ABS(F51)&lt;=G51+0.000000001,"OK","FAIL")</f>
        <v>OK</v>
      </c>
    </row>
    <row r="52" customFormat="false" ht="15" hidden="false" customHeight="false" outlineLevel="0" collapsed="false">
      <c r="A52" s="1"/>
      <c r="B52" s="1" t="s">
        <v>398</v>
      </c>
      <c r="C52" s="1" t="s">
        <v>143</v>
      </c>
      <c r="D52" s="32" t="n">
        <f aca="false">'Exhibit 2'!$I$27</f>
        <v>0.107614011371317</v>
      </c>
      <c r="E52" s="32" t="n">
        <f aca="false">'Exhibit 2'!$I$26</f>
        <v>0.108</v>
      </c>
      <c r="F52" s="32" t="n">
        <f aca="false">D52-E52</f>
        <v>-0.000385988628682749</v>
      </c>
      <c r="G52" s="30" t="n">
        <v>0.0005</v>
      </c>
      <c r="H52" s="4" t="str">
        <f aca="false">IF(ABS(F52)&lt;=G52+0.000000001,"OK","FAIL")</f>
        <v>OK</v>
      </c>
    </row>
    <row r="53" customFormat="false" ht="15" hidden="false" customHeight="false" outlineLevel="0" collapsed="false">
      <c r="A53" s="1"/>
      <c r="B53" s="1" t="s">
        <v>399</v>
      </c>
      <c r="C53" s="1" t="s">
        <v>143</v>
      </c>
      <c r="D53" s="32" t="n">
        <f aca="false">'Exhibit 2'!$J$27</f>
        <v>0.108624567336066</v>
      </c>
      <c r="E53" s="32" t="n">
        <f aca="false">'Exhibit 2'!$J$26</f>
        <v>0.109</v>
      </c>
      <c r="F53" s="32" t="n">
        <f aca="false">D53-E53</f>
        <v>-0.000375432663933778</v>
      </c>
      <c r="G53" s="30" t="n">
        <v>0.0005</v>
      </c>
      <c r="H53" s="4" t="str">
        <f aca="false">IF(ABS(F53)&lt;=G53+0.000000001,"OK","FAIL")</f>
        <v>OK</v>
      </c>
    </row>
    <row r="54" customFormat="false" ht="15" hidden="false" customHeight="false" outlineLevel="0" collapsed="false">
      <c r="A54" s="1"/>
      <c r="B54" s="1" t="s">
        <v>400</v>
      </c>
      <c r="C54" s="1" t="s">
        <v>143</v>
      </c>
      <c r="D54" s="32" t="n">
        <f aca="false">'Exhibit 2'!$K$27</f>
        <v>0.108893947466137</v>
      </c>
      <c r="E54" s="32" t="n">
        <f aca="false">'Exhibit 2'!$K$26</f>
        <v>0.109</v>
      </c>
      <c r="F54" s="32" t="n">
        <f aca="false">D54-E54</f>
        <v>-0.000106052533862866</v>
      </c>
      <c r="G54" s="30" t="n">
        <v>0.0005</v>
      </c>
      <c r="H54" s="4" t="str">
        <f aca="false">IF(ABS(F54)&lt;=G54+0.000000001,"OK","FAIL")</f>
        <v>OK</v>
      </c>
    </row>
    <row r="55" customFormat="false" ht="15" hidden="false" customHeight="false" outlineLevel="0" collapsed="false">
      <c r="A55" s="1"/>
      <c r="B55" s="1" t="s">
        <v>401</v>
      </c>
      <c r="C55" s="1" t="s">
        <v>143</v>
      </c>
      <c r="D55" s="32" t="n">
        <f aca="false">'Exhibit 2'!$L$27</f>
        <v>0.106769465794625</v>
      </c>
      <c r="E55" s="32" t="n">
        <f aca="false">'Exhibit 2'!$L$26</f>
        <v>0.107</v>
      </c>
      <c r="F55" s="32" t="n">
        <f aca="false">D55-E55</f>
        <v>-0.000230534205375471</v>
      </c>
      <c r="G55" s="30" t="n">
        <v>0.0005</v>
      </c>
      <c r="H55" s="4" t="str">
        <f aca="false">IF(ABS(F55)&lt;=G55+0.000000001,"OK","FAIL")</f>
        <v>OK</v>
      </c>
    </row>
    <row r="56" customFormat="false" ht="15" hidden="false" customHeight="false" outlineLevel="0" collapsed="false">
      <c r="A56" s="1"/>
      <c r="B56" s="1" t="s">
        <v>402</v>
      </c>
      <c r="C56" s="1" t="s">
        <v>143</v>
      </c>
      <c r="D56" s="32" t="n">
        <f aca="false">'Exhibit 2'!$M$27</f>
        <v>0.107147887875041</v>
      </c>
      <c r="E56" s="32" t="n">
        <f aca="false">'Exhibit 2'!$M$26</f>
        <v>0.107</v>
      </c>
      <c r="F56" s="32" t="n">
        <f aca="false">D56-E56</f>
        <v>0.000147887875041081</v>
      </c>
      <c r="G56" s="30" t="n">
        <v>0.0005</v>
      </c>
      <c r="H56" s="4" t="str">
        <f aca="false">IF(ABS(F56)&lt;=G56+0.000000001,"OK","FAIL")</f>
        <v>OK</v>
      </c>
    </row>
    <row r="57" customFormat="false" ht="15" hidden="false" customHeight="false" outlineLevel="0" collapsed="false">
      <c r="A57" s="1"/>
      <c r="B57" s="1" t="s">
        <v>403</v>
      </c>
      <c r="C57" s="1" t="s">
        <v>117</v>
      </c>
      <c r="D57" s="29" t="n">
        <f aca="false">'Exhibit 3'!$D$17</f>
        <v>99200</v>
      </c>
      <c r="E57" s="31" t="n">
        <v>99200</v>
      </c>
      <c r="F57" s="29" t="n">
        <f aca="false">D57-E57</f>
        <v>0</v>
      </c>
      <c r="G57" s="30" t="n">
        <v>5</v>
      </c>
      <c r="H57" s="4" t="str">
        <f aca="false">IF(ABS(F57)&lt;=G57+0.000000001,"OK","FAIL")</f>
        <v>OK</v>
      </c>
    </row>
    <row r="58" customFormat="false" ht="15" hidden="false" customHeight="false" outlineLevel="0" collapsed="false">
      <c r="A58" s="1"/>
      <c r="B58" s="1" t="s">
        <v>404</v>
      </c>
      <c r="C58" s="1" t="s">
        <v>117</v>
      </c>
      <c r="D58" s="29" t="n">
        <f aca="false">'Exhibit 3'!$E$17</f>
        <v>95637</v>
      </c>
      <c r="E58" s="31" t="n">
        <v>95637</v>
      </c>
      <c r="F58" s="29" t="n">
        <f aca="false">D58-E58</f>
        <v>0</v>
      </c>
      <c r="G58" s="30" t="n">
        <v>5</v>
      </c>
      <c r="H58" s="4" t="str">
        <f aca="false">IF(ABS(F58)&lt;=G58+0.000000001,"OK","FAIL")</f>
        <v>OK</v>
      </c>
    </row>
    <row r="59" customFormat="false" ht="15" hidden="false" customHeight="false" outlineLevel="0" collapsed="false">
      <c r="A59" s="1"/>
      <c r="B59" s="1" t="s">
        <v>405</v>
      </c>
      <c r="C59" s="1" t="s">
        <v>117</v>
      </c>
      <c r="D59" s="29" t="n">
        <f aca="false">'Exhibit 3'!$D$17</f>
        <v>99200</v>
      </c>
      <c r="E59" s="29" t="n">
        <f aca="false">'Exhibit 1'!$H$18</f>
        <v>99200</v>
      </c>
      <c r="F59" s="29" t="n">
        <f aca="false">D59-E59</f>
        <v>0</v>
      </c>
      <c r="G59" s="30" t="n">
        <v>5</v>
      </c>
      <c r="H59" s="4" t="str">
        <f aca="false">IF(ABS(F59)&lt;=G59+0.000000001,"OK","FAIL")</f>
        <v>OK</v>
      </c>
    </row>
    <row r="60" customFormat="false" ht="15" hidden="false" customHeight="false" outlineLevel="0" collapsed="false">
      <c r="A60" s="1"/>
      <c r="B60" s="1" t="s">
        <v>406</v>
      </c>
      <c r="C60" s="1" t="s">
        <v>117</v>
      </c>
      <c r="D60" s="29" t="n">
        <f aca="false">'Exhibit 4'!$D$12</f>
        <v>242</v>
      </c>
      <c r="E60" s="31" t="n">
        <v>242</v>
      </c>
      <c r="F60" s="29" t="n">
        <f aca="false">D60-E60</f>
        <v>0</v>
      </c>
      <c r="G60" s="30" t="n">
        <v>2</v>
      </c>
      <c r="H60" s="4" t="str">
        <f aca="false">IF(ABS(F60)&lt;=G60+0.000000001,"OK","FAIL")</f>
        <v>OK</v>
      </c>
    </row>
    <row r="61" customFormat="false" ht="15" hidden="false" customHeight="false" outlineLevel="0" collapsed="false">
      <c r="A61" s="1"/>
      <c r="B61" s="1" t="s">
        <v>407</v>
      </c>
      <c r="C61" s="1" t="s">
        <v>117</v>
      </c>
      <c r="D61" s="29" t="n">
        <f aca="false">'Exhibit 4'!$E$12</f>
        <v>225</v>
      </c>
      <c r="E61" s="31" t="n">
        <v>225</v>
      </c>
      <c r="F61" s="29" t="n">
        <f aca="false">D61-E61</f>
        <v>0</v>
      </c>
      <c r="G61" s="30" t="n">
        <v>2</v>
      </c>
      <c r="H61" s="4" t="str">
        <f aca="false">IF(ABS(F61)&lt;=G61+0.000000001,"OK","FAIL")</f>
        <v>OK</v>
      </c>
    </row>
    <row r="62" customFormat="false" ht="15" hidden="false" customHeight="false" outlineLevel="0" collapsed="false">
      <c r="A62" s="1"/>
      <c r="B62" s="1" t="s">
        <v>408</v>
      </c>
      <c r="C62" s="1" t="s">
        <v>117</v>
      </c>
      <c r="D62" s="29" t="n">
        <f aca="false">'Exhibit 4'!$D$14</f>
        <v>346</v>
      </c>
      <c r="E62" s="31" t="n">
        <v>346</v>
      </c>
      <c r="F62" s="29" t="n">
        <f aca="false">D62-E62</f>
        <v>0</v>
      </c>
      <c r="G62" s="30" t="n">
        <v>2</v>
      </c>
      <c r="H62" s="4" t="str">
        <f aca="false">IF(ABS(F62)&lt;=G62+0.000000001,"OK","FAIL")</f>
        <v>OK</v>
      </c>
    </row>
    <row r="63" customFormat="false" ht="15" hidden="false" customHeight="false" outlineLevel="0" collapsed="false">
      <c r="A63" s="1"/>
      <c r="B63" s="1" t="s">
        <v>409</v>
      </c>
      <c r="C63" s="1" t="s">
        <v>117</v>
      </c>
      <c r="D63" s="29" t="n">
        <f aca="false">'Exhibit 1'!$D$19</f>
        <v>50865</v>
      </c>
      <c r="E63" s="29" t="n">
        <f aca="false">48188+1053+1153+471</f>
        <v>50865</v>
      </c>
      <c r="F63" s="29" t="n">
        <f aca="false">D63-E63</f>
        <v>0</v>
      </c>
      <c r="G63" s="30" t="n">
        <v>2</v>
      </c>
      <c r="H63" s="4" t="str">
        <f aca="false">IF(ABS(F63)&lt;=G63+0.000000001,"OK","FAIL")</f>
        <v>OK</v>
      </c>
    </row>
    <row r="64" customFormat="false" ht="15" hidden="false" customHeight="false" outlineLevel="0" collapsed="false">
      <c r="A64" s="1"/>
      <c r="B64" s="1" t="s">
        <v>410</v>
      </c>
      <c r="C64" s="1" t="s">
        <v>117</v>
      </c>
      <c r="D64" s="29" t="n">
        <f aca="false">'Exhibit 3'!$E$31</f>
        <v>18310</v>
      </c>
      <c r="E64" s="31" t="n">
        <v>18310</v>
      </c>
      <c r="F64" s="29" t="n">
        <f aca="false">D64-E64</f>
        <v>0</v>
      </c>
      <c r="G64" s="30" t="n">
        <v>1</v>
      </c>
      <c r="H64" s="4" t="str">
        <f aca="false">IF(ABS(F64)&lt;=G64+0.000000001,"OK","FAIL")</f>
        <v>OK</v>
      </c>
    </row>
    <row r="65" customFormat="false" ht="15" hidden="false" customHeight="false" outlineLevel="0" collapsed="false">
      <c r="A65" s="1"/>
      <c r="B65" s="1" t="s">
        <v>411</v>
      </c>
      <c r="C65" s="1" t="s">
        <v>117</v>
      </c>
      <c r="D65" s="29" t="n">
        <f aca="false">'Exhibit 3'!$E$32</f>
        <v>53898</v>
      </c>
      <c r="E65" s="29" t="n">
        <f aca="false">'Exhibit 3'!$E$7+'Exhibit 3'!$E$8+'Exhibit 3'!$E$9</f>
        <v>53898</v>
      </c>
      <c r="F65" s="29" t="n">
        <f aca="false">D65-E65</f>
        <v>0</v>
      </c>
      <c r="G65" s="30" t="n">
        <v>1.5</v>
      </c>
      <c r="H65" s="4" t="str">
        <f aca="false">IF(ABS(F65)&lt;=G65+0.000000001,"OK","FAIL")</f>
        <v>OK</v>
      </c>
    </row>
    <row r="66" customFormat="false" ht="15" hidden="false" customHeight="false" outlineLevel="0" collapsed="false">
      <c r="A66" s="1"/>
      <c r="B66" s="1" t="s">
        <v>412</v>
      </c>
      <c r="C66" s="1" t="s">
        <v>117</v>
      </c>
      <c r="D66" s="29" t="n">
        <f aca="false">'Exhibit 3'!$E$32+'Exhibit 3'!$E$33</f>
        <v>105705</v>
      </c>
      <c r="E66" s="31" t="n">
        <v>105705</v>
      </c>
      <c r="F66" s="29" t="n">
        <f aca="false">D66-E66</f>
        <v>0</v>
      </c>
      <c r="G66" s="30" t="n">
        <v>1</v>
      </c>
      <c r="H66" s="4" t="str">
        <f aca="false">IF(ABS(F66)&lt;=G66+0.000000001,"OK","FAIL")</f>
        <v>OK</v>
      </c>
    </row>
    <row r="67" customFormat="false" ht="15" hidden="false" customHeight="false" outlineLevel="0" collapsed="false">
      <c r="A67" s="1"/>
      <c r="B67" s="1" t="s">
        <v>413</v>
      </c>
      <c r="C67" s="1" t="s">
        <v>143</v>
      </c>
      <c r="D67" s="32" t="n">
        <f aca="false">'Exhibit 3'!$E$34</f>
        <v>0.173217917790076</v>
      </c>
      <c r="E67" s="33" t="n">
        <v>0.173</v>
      </c>
      <c r="F67" s="32" t="n">
        <f aca="false">D67-E67</f>
        <v>0.000217917790076155</v>
      </c>
      <c r="G67" s="30" t="n">
        <v>0.0005</v>
      </c>
      <c r="H67" s="4" t="str">
        <f aca="false">IF(ABS(F67)&lt;=G67+0.000000001,"OK","FAIL")</f>
        <v>OK</v>
      </c>
    </row>
    <row r="68" customFormat="false" ht="15" hidden="false" customHeight="false" outlineLevel="0" collapsed="false">
      <c r="A68" s="1"/>
      <c r="B68" s="1" t="s">
        <v>414</v>
      </c>
      <c r="C68" s="1" t="s">
        <v>276</v>
      </c>
      <c r="D68" s="34" t="n">
        <f aca="false">'Exhibit 6'!$D$8*2</f>
        <v>5</v>
      </c>
      <c r="E68" s="34" t="n">
        <f aca="false">'Exhibit 6'!$D$7</f>
        <v>5</v>
      </c>
      <c r="F68" s="34" t="n">
        <f aca="false">D68-E68</f>
        <v>0</v>
      </c>
      <c r="G68" s="30" t="n">
        <v>0</v>
      </c>
      <c r="H68" s="4" t="str">
        <f aca="false">IF(ABS(F68)&lt;=G68+0.000000001,"OK","FAIL")</f>
        <v>OK</v>
      </c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</row>
    <row r="70" customFormat="false" ht="15" hidden="false" customHeight="false" outlineLevel="0" collapsed="false">
      <c r="A70" s="1"/>
      <c r="B70" s="4" t="s">
        <v>14</v>
      </c>
      <c r="C70" s="1"/>
      <c r="D70" s="6" t="str">
        <f aca="false">IF(COUNTIF(H5:H68,"FAIL")=0,"ALL CHECKS OK","CHECK FAILURES")</f>
        <v>ALL CHECKS OK</v>
      </c>
      <c r="E70" s="1"/>
      <c r="F70" s="1"/>
      <c r="G70" s="1"/>
      <c r="H70" s="1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IC Simulator · Regions: partner with private credit? · Intermediate · Practice use only&amp;R&amp;8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2026-10-12T04:58:38Z</dcterms:created>
  <dc:creator>openpyxl</dc:creator>
  <dc:description/>
  <dc:language>en-US</dc:language>
  <cp:lastModifiedBy/>
  <dcterms:modified xsi:type="dcterms:W3CDTF">2026-10-12T04:58:38Z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