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Cover" sheetId="1" state="visible" r:id="rId3"/>
    <sheet name="README" sheetId="2" state="visible" r:id="rId4"/>
    <sheet name="Ex1 Fund financials" sheetId="3" state="visible" r:id="rId5"/>
    <sheet name="Ex2 Capital &amp; facilities" sheetId="4" state="visible" r:id="rId6"/>
    <sheet name="Ex3 Investors &amp; BB terms" sheetId="5" state="visible" r:id="rId7"/>
    <sheet name="Ex4 Request &amp; market" sheetId="6" state="visible" r:id="rId8"/>
    <sheet name="Checks" sheetId="7" state="visible" r:id="rId9"/>
  </sheets>
  <definedNames>
    <definedName function="false" hidden="false" localSheetId="6" name="_xlnm.Print_Area" vbProcedure="false">Checks!$A$1:$H$55</definedName>
    <definedName function="false" hidden="false" localSheetId="2" name="_xlnm.Print_Area" vbProcedure="false">'Ex1 Fund financials'!$A$1:$N$91</definedName>
    <definedName function="false" hidden="false" localSheetId="3" name="_xlnm.Print_Area" vbProcedure="false">'Ex2 Capital &amp; facilities'!$A$1:$K$90</definedName>
    <definedName function="false" hidden="false" localSheetId="4" name="_xlnm.Print_Area" vbProcedure="false">'Ex3 Investors &amp; BB terms'!$A$1:$Q$56</definedName>
    <definedName function="false" hidden="false" localSheetId="5" name="_xlnm.Print_Area" vbProcedure="false">'Ex4 Request &amp; market'!$A$1:$K$55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<sst xmlns="http://schemas.openxmlformats.org/spreadsheetml/2006/main" count="904" uniqueCount="560">
  <si>
    <t xml:space="preserve">TCW Steel City Senior Lending BDC: subscription line renewal</t>
  </si>
  <si>
    <t xml:space="preserve">Exhibit data book</t>
  </si>
  <si>
    <t xml:space="preserve">Case</t>
  </si>
  <si>
    <t xml:space="preserve">TCW Steel City Senior Lending BDC · Fund finance · Foundational</t>
  </si>
  <si>
    <t xml:space="preserve">Version</t>
  </si>
  <si>
    <t xml:space="preserve">v1 · Oct 12, 2026</t>
  </si>
  <si>
    <t xml:space="preserve">Data as of</t>
  </si>
  <si>
    <t xml:space="preserve">Jun 30, 2026 (latest 10-Q, filed Aug 12, 2026); subsequent events to Jul 24, 2026; market data Oct 9, 2026</t>
  </si>
  <si>
    <t xml:space="preserve">Decision date</t>
  </si>
  <si>
    <t xml:space="preserve">Credit Approval Committee, Oct 21, 2026 (HYPOTHETICAL)</t>
  </si>
  <si>
    <t xml:space="preserve">Status</t>
  </si>
  <si>
    <t xml:space="preserve">Practice use only · built from public SEC filings plus labelled HYPOTHETICAL elements · uncalibrated</t>
  </si>
  <si>
    <t xml:space="preserve">Master check</t>
  </si>
  <si>
    <t xml:space="preserve">Tab map</t>
  </si>
  <si>
    <t xml:space="preserve">README</t>
  </si>
  <si>
    <t xml:space="preserve">Conventions, sign convention, definitions, sources, what is hypothetical</t>
  </si>
  <si>
    <t xml:space="preserve">Ex1 Fund financials</t>
  </si>
  <si>
    <t xml:space="preserve">Exhibit 1: balance sheet, operations (quarterly + LTM), portfolio</t>
  </si>
  <si>
    <t xml:space="preserve">Ex2 Capital &amp; facilities</t>
  </si>
  <si>
    <t xml:space="preserve">Exhibit 2: commitments, capital calls, subscription line and asset-based facility, maturity profile</t>
  </si>
  <si>
    <t xml:space="preserve">Ex3 Investors &amp; BB terms</t>
  </si>
  <si>
    <t xml:space="preserve">Exhibit 3: investor roster (hypothetical, real totals) and borrowing base terms</t>
  </si>
  <si>
    <t xml:space="preserve">Ex4 Request &amp; market</t>
  </si>
  <si>
    <t xml:space="preserve">Exhibit 4: renewal request and projections (hypothetical) and market context (real)</t>
  </si>
  <si>
    <t xml:space="preserve">Checks</t>
  </si>
  <si>
    <t xml:space="preserve">All ties: Model / Reported / Delta / Status; master check</t>
  </si>
  <si>
    <t xml:space="preserve">CONVENTIONS</t>
  </si>
  <si>
    <t xml:space="preserve">Colours</t>
  </si>
  <si>
    <t xml:space="preserve">Blue font = hard-coded input or filed figure; black = formula on the same sheet; green = link to another sheet; yellow fill = cells a candidate fills in (none in this data book). Red is reserved for failed checks.</t>
  </si>
  <si>
    <t xml:space="preserve">Units</t>
  </si>
  <si>
    <t xml:space="preserve">$ in millions unless a row says otherwise. Filed figures are in $000 and are stored to three decimals ($0.001M), displayed to one. Ratios stored as numbers (1.53 = 1.53x; 0.484 = 48.4%).</t>
  </si>
  <si>
    <t xml:space="preserve">Sign convention</t>
  </si>
  <si>
    <t xml:space="preserve">Income and expenses are stored positive; expenses are subtracted in formulas. Losses and outflows appear in parentheses. In roll-forwards, items that reduce a balance are stored negative and labelled 'Less:'. Distributions are stored positive.</t>
  </si>
  <si>
    <t xml:space="preserve">Periods</t>
  </si>
  <si>
    <t xml:space="preserve">FYE Dec 31. FY2025 runs Feb 5 (inception) to Dec 31, 2025. Calendar quarters (no 52/53-week convention). 6M columns = sum of quarters. H2-25 = FY2025 − 6M Jun-25 (derived). LTM Jun-26 = FY2025 + 6M Jun-26 − 6M Jun-25 (formula). Only 6 quarters exist since inception, so the quarterly history is shorter than the 8-quarter house minimum (stated, not waived silently).</t>
  </si>
  <si>
    <t xml:space="preserve">Blank cells</t>
  </si>
  <si>
    <t xml:space="preserve">A blank data cell means not disclosed (n/d) or not applicable (n/a); the reason sits in the note column. No text sits in numeric cells.</t>
  </si>
  <si>
    <t xml:space="preserve">Layout</t>
  </si>
  <si>
    <t xml:space="preserve">Label column B, units column C, data from column D; source line under each block; Checks tab holds every tie.</t>
  </si>
  <si>
    <t xml:space="preserve">DEFINITIONS</t>
  </si>
  <si>
    <t xml:space="preserve">Capital commitment</t>
  </si>
  <si>
    <t xml:space="preserve">An investor's contractual obligation to buy shares when the fund calls capital ($20.00 of commitment per share).</t>
  </si>
  <si>
    <t xml:space="preserve">Undrawn / Unfunded commitment</t>
  </si>
  <si>
    <t xml:space="preserve">Commitment less capital contributed (plus returned capital). The facility excludes amounts subject to a Pending Capital Call.</t>
  </si>
  <si>
    <t xml:space="preserve">Pending Capital Call</t>
  </si>
  <si>
    <t xml:space="preserve">A call made on investors and not yet funded, where the investor is not in default.</t>
  </si>
  <si>
    <t xml:space="preserve">Borrowing Base</t>
  </si>
  <si>
    <t xml:space="preserve">90% of Eligible Contributions of Included Investors + 65% of Designated Investors + 65% (80% after the Hurdle Condition) of Special Included Investors. Concentration limits apply before advance rates.</t>
  </si>
  <si>
    <t xml:space="preserve">Eligible Contribution</t>
  </si>
  <si>
    <t xml:space="preserve">The lesser of the investor's Unfunded Commitment and its concentration limit × total Unfunded Commitments of all Borrowing Base Investors.</t>
  </si>
  <si>
    <t xml:space="preserve">Available Commitment</t>
  </si>
  <si>
    <t xml:space="preserve">The lesser of the Maximum Commitment and the Borrowing Base. Principal above it must be prepaid (Section 3.04).</t>
  </si>
  <si>
    <t xml:space="preserve">Included / Designated / Special Included Investor</t>
  </si>
  <si>
    <t xml:space="preserve">Included: meets the Applicable Requirement (or is approved by Agent and all Lenders). Designated: approved by Agent and all Lenders, typically unrated. Special Included: an Included Investor so identified by Agent and Lenders, with its own advance rates.</t>
  </si>
  <si>
    <t xml:space="preserve">Exclusion Event</t>
  </si>
  <si>
    <t xml:space="preserve">An event that removes an investor from the borrowing base (insolvency, failure to fund, rating or funding-ratio breach, transfer, repudiation, and others).</t>
  </si>
  <si>
    <t xml:space="preserve">Asset coverage (1940 Act)</t>
  </si>
  <si>
    <t xml:space="preserve">(Total assets − liabilities other than senior securities) ÷ senior securities. Filed as a ratio in Financial Highlights.</t>
  </si>
  <si>
    <t xml:space="preserve">Utilization</t>
  </si>
  <si>
    <t xml:space="preserve">Borrowings outstanding ÷ Maximum Commitment.</t>
  </si>
  <si>
    <t xml:space="preserve">SOURCES</t>
  </si>
  <si>
    <t xml:space="preserve">10-Q Q2-2026</t>
  </si>
  <si>
    <t xml:space="preserve">Form 10-Q for the quarter ended Jun 30, 2026, filed Aug 12, 2026: https://www.sec.gov/Archives/edgar/data/2043133/000119312526346670/ck0002043133-20260630.htm</t>
  </si>
  <si>
    <t xml:space="preserve">10-Q Q1-2026</t>
  </si>
  <si>
    <t xml:space="preserve">Form 10-Q for the quarter ended Mar 31, 2026, filed May 13, 2026: https://www.sec.gov/Archives/edgar/data/2043133/000119312526221963/ck0002043133-20260331.htm</t>
  </si>
  <si>
    <t xml:space="preserve">10-K FY2025</t>
  </si>
  <si>
    <t xml:space="preserve">Form 10-K for FY2025, filed Mar 26, 2026: https://www.sec.gov/Archives/edgar/data/2043133/000119312526126670/ck0002043133-20251231.htm</t>
  </si>
  <si>
    <t xml:space="preserve">Ex. 10.4</t>
  </si>
  <si>
    <t xml:space="preserve">Revolving Credit Agreement dated Apr 21, 2025 (Natixis, agent), filed with the 10-K: https://www.sec.gov/Archives/edgar/data/2043133/000119312526126670/ck0002043133-ex10_4.htm</t>
  </si>
  <si>
    <t xml:space="preserve">Form D/A</t>
  </si>
  <si>
    <t xml:space="preserve">Form D/A filed Jun 25, 2026 (8 investors; $549.6M sold): https://www.sec.gov/Archives/edgar/data/2043133/000206235726000230/primary_doc.xml</t>
  </si>
  <si>
    <t xml:space="preserve">Schedule 13G (3 filings)</t>
  </si>
  <si>
    <t xml:space="preserve">Holders above 5% of shares: https://www.sec.gov/Archives/edgar/data/2043133/000020569525000003/primary_doc.xml (Nov 21, 2025); https://www.sec.gov/Archives/edgar/data/2043133/000031509925000004/primary_doc.xml (Nov 21, 2025); https://www.sec.gov/Archives/edgar/data/2043133/000119312526019699/primary_doc.xml (Jan 22, 2026)</t>
  </si>
  <si>
    <t xml:space="preserve">PNC–TCW platform</t>
  </si>
  <si>
    <t xml:space="preserve">PNC press release, May 6, 2024: https://investor.pnc.com/news-events/financial-press-releases/detail/625/pnc-tcw-partner-to-expand-capabilities-create-private-credit-platform</t>
  </si>
  <si>
    <t xml:space="preserve">Market data</t>
  </si>
  <si>
    <t xml:space="preserve">Term SOFR: https://www.global-rates.com/en/interest-rates/cme-term-sofr/ (CME data, Oct 9, 2026; CME page https://www.cmegroup.com/market-data/cme-group-benchmark-administration/term-sofr.html). FOMC: https://www.federalreserve.gov/newsevents/pressreleases/monetary20260916a.htm. Maples: https://maples.com/knowledge/cayman-islands-fund-finance-market-update-2026. Haynes Boone: https://www.haynesboone.com/getcontentasset/871c942f-c87e-428f-a13c-c0f2fedcff20/141d77fc-2e06-49eb-b14c-2ff58f5ce730/haynes-boone-fund-finance-annual-report-2026.pdf?language=en-US</t>
  </si>
  <si>
    <t xml:space="preserve">HYPOTHETICAL ELEMENTS</t>
  </si>
  <si>
    <t xml:space="preserve">What is not real</t>
  </si>
  <si>
    <t xml:space="preserve">Calloway Trust Bank (the candidate's employer); the renewal request (Exhibit 4A); management projections (Exhibit 4B); every investor name, size, classification, rating and test datum in Exhibit 3A (totals are real). The real investor list is confidential.</t>
  </si>
  <si>
    <t xml:space="preserve">Exhibit 1: Fund financial summary</t>
  </si>
  <si>
    <t xml:space="preserve">Basis: as reported, consolidated, US GAAP. ($ in millions unless stated; fiscal year ends December 31; filed figures in $000 shown to one decimal)</t>
  </si>
  <si>
    <t xml:space="preserve">A. Consolidated statement of assets and liabilities</t>
  </si>
  <si>
    <t xml:space="preserve">As of</t>
  </si>
  <si>
    <t xml:space="preserve">Dec-25A</t>
  </si>
  <si>
    <t xml:space="preserve">Mar-26A</t>
  </si>
  <si>
    <t xml:space="preserve">Jun-26A</t>
  </si>
  <si>
    <t xml:space="preserve">Period-end date</t>
  </si>
  <si>
    <t xml:space="preserve">date</t>
  </si>
  <si>
    <t xml:space="preserve">Portfolio investments at fair value</t>
  </si>
  <si>
    <t xml:space="preserve">$M</t>
  </si>
  <si>
    <t xml:space="preserve">21 debt + 2 equity positions at Jun-26 (Section C)</t>
  </si>
  <si>
    <t xml:space="preserve">Cash and cash equivalents</t>
  </si>
  <si>
    <t xml:space="preserve">Short-term investments (US Treasury bills)</t>
  </si>
  <si>
    <t xml:space="preserve">Quarter-end T-bill purchase; matched by the payable below</t>
  </si>
  <si>
    <t xml:space="preserve">Interest income receivable</t>
  </si>
  <si>
    <t xml:space="preserve">Other assets</t>
  </si>
  <si>
    <t xml:space="preserve">Trades receivable ($42.9M at Mar-26), receivable for investments sold, deferred financing costs, prepaid</t>
  </si>
  <si>
    <t xml:space="preserve">Total assets</t>
  </si>
  <si>
    <t xml:space="preserve">Payable for short-term investments purchased</t>
  </si>
  <si>
    <t xml:space="preserve">Revolving credit facilities payable</t>
  </si>
  <si>
    <t xml:space="preserve">Subscription line plus asset-based revolver (Exhibit 2)</t>
  </si>
  <si>
    <t xml:space="preserve">Term loan, net of deferred financing costs</t>
  </si>
  <si>
    <t xml:space="preserve">Asset-based facility delayed-draw term loan</t>
  </si>
  <si>
    <t xml:space="preserve">Other liabilities</t>
  </si>
  <si>
    <t xml:space="preserve">Fees payable, interest payable, unfunded-commitment depreciation, accruals</t>
  </si>
  <si>
    <t xml:space="preserve">Total liabilities</t>
  </si>
  <si>
    <t xml:space="preserve">Net assets</t>
  </si>
  <si>
    <t xml:space="preserve">Reported total assets</t>
  </si>
  <si>
    <t xml:space="preserve">Reported total liabilities</t>
  </si>
  <si>
    <t xml:space="preserve">Reported net assets</t>
  </si>
  <si>
    <t xml:space="preserve">Memo: portfolio investments at amortized cost</t>
  </si>
  <si>
    <t xml:space="preserve">Net asset value per share</t>
  </si>
  <si>
    <t xml:space="preserve">$</t>
  </si>
  <si>
    <t xml:space="preserve">Common shares outstanding</t>
  </si>
  <si>
    <t xml:space="preserve">shares</t>
  </si>
  <si>
    <t xml:space="preserve">Credit facilities payable (principal, per financial highlights)</t>
  </si>
  <si>
    <t xml:space="preserve">Asset coverage ratio (as reported)</t>
  </si>
  <si>
    <t xml:space="preserve">x</t>
  </si>
  <si>
    <t xml:space="preserve">1940 Act asset coverage; fund has elected the 150% minimum</t>
  </si>
  <si>
    <t xml:space="preserve">Source: TCW Steel City Senior Lending BDC, Form 10-K FY2025 (filed Mar 26, 2026), Consolidated Statement of Assets and Liabilities and Financial Highlights; Form 10-Q Q1-2026 (filed May 13, 2026) and Q2-2026 (filed Aug 12, 2026), same statements. Other assets and other liabilities are sums of the filed lines. URLs: README.</t>
  </si>
  <si>
    <t xml:space="preserve">B. Consolidated statement of operations</t>
  </si>
  <si>
    <t xml:space="preserve">Period</t>
  </si>
  <si>
    <t xml:space="preserve">Q1-25A</t>
  </si>
  <si>
    <t xml:space="preserve">Q2-25A</t>
  </si>
  <si>
    <t xml:space="preserve">6M Jun-25A</t>
  </si>
  <si>
    <t xml:space="preserve">H2-25 (derived)</t>
  </si>
  <si>
    <t xml:space="preserve">FY2025A</t>
  </si>
  <si>
    <t xml:space="preserve">Q1-26A</t>
  </si>
  <si>
    <t xml:space="preserve">Q2-26A</t>
  </si>
  <si>
    <t xml:space="preserve">6M Jun-26A</t>
  </si>
  <si>
    <t xml:space="preserve">LTM Jun-26</t>
  </si>
  <si>
    <t xml:space="preserve">Period start</t>
  </si>
  <si>
    <t xml:space="preserve">Period end</t>
  </si>
  <si>
    <t xml:space="preserve">Days in period</t>
  </si>
  <si>
    <t xml:space="preserve">days</t>
  </si>
  <si>
    <t xml:space="preserve">FY2025 is a short period: inception Feb 5, 2025. No 52/53-week calendar applies (calendar quarters).</t>
  </si>
  <si>
    <t xml:space="preserve">Total investment income (interest)</t>
  </si>
  <si>
    <t xml:space="preserve">Interest and credit facility expenses</t>
  </si>
  <si>
    <t xml:space="preserve">Both facilities: interest, unused fees, admin fees, amortized financing costs</t>
  </si>
  <si>
    <t xml:space="preserve">Management and incentive fees</t>
  </si>
  <si>
    <t xml:space="preserve">Organizational costs</t>
  </si>
  <si>
    <t xml:space="preserve">Start-up costs; $4.4M expensed in FY2025</t>
  </si>
  <si>
    <t xml:space="preserve">Other operating expenses</t>
  </si>
  <si>
    <t xml:space="preserve">Professional, administrative, trustees' and other expenses</t>
  </si>
  <si>
    <t xml:space="preserve">Total expenses</t>
  </si>
  <si>
    <t xml:space="preserve">Net investment income (loss)</t>
  </si>
  <si>
    <t xml:space="preserve">Net realized and unrealized gain (loss)</t>
  </si>
  <si>
    <t xml:space="preserve">Net increase (decrease) in net assets from operations</t>
  </si>
  <si>
    <t xml:space="preserve">Distributions declared (incl. return of capital)</t>
  </si>
  <si>
    <t xml:space="preserve">FY2025: $1.7M from earnings + $0.3M return of capital</t>
  </si>
  <si>
    <t xml:space="preserve">H2-25 is derived as FY2025 less 6M Jun-25 (no Q3-25 10-Q was filed: the fund registered under the Exchange Act in Oct 2025). LTM Jun-26 = FY2025 + 6M Jun-26 − 6M Jun-25.</t>
  </si>
  <si>
    <t xml:space="preserve">Source: Form 10-K FY2025, Consolidated Statement of Operations (period Feb 5–Dec 31, 2025); Form 10-Q Q1-2026 and Q2-2026, Consolidated Statements of Operations (Q1-25 and Q2-25 are the comparative columns). Expense lines grouped by IC Simulator; totals tie to the filings (Checks tab).</t>
  </si>
  <si>
    <t xml:space="preserve">C. Portfolio</t>
  </si>
  <si>
    <t xml:space="preserve">Debt investments (positions)</t>
  </si>
  <si>
    <t xml:space="preserve">count</t>
  </si>
  <si>
    <t xml:space="preserve">Mar-26 count not disclosed in the 10-Q text (n/d): cell left blank</t>
  </si>
  <si>
    <t xml:space="preserve">Equity investments (positions)</t>
  </si>
  <si>
    <t xml:space="preserve">Share of portfolio in senior secured loans (fair value)</t>
  </si>
  <si>
    <t xml:space="preserve">%</t>
  </si>
  <si>
    <t xml:space="preserve">All debt is senior secured term loans and revolvers</t>
  </si>
  <si>
    <t xml:space="preserve">Unfunded loan commitments to portfolio companies</t>
  </si>
  <si>
    <t xml:space="preserve">Delayed-draw term loans and revolvers the fund must fund on demand (Note 5)</t>
  </si>
  <si>
    <t xml:space="preserve">Industry mix at Jun 30, 2026</t>
  </si>
  <si>
    <t xml:space="preserve">Share of fair value</t>
  </si>
  <si>
    <t xml:space="preserve">Capital markets</t>
  </si>
  <si>
    <t xml:space="preserve">Electrical equipment</t>
  </si>
  <si>
    <t xml:space="preserve">IT services</t>
  </si>
  <si>
    <t xml:space="preserve">Machinery</t>
  </si>
  <si>
    <t xml:space="preserve">Personal care products</t>
  </si>
  <si>
    <t xml:space="preserve">Marine transportation</t>
  </si>
  <si>
    <t xml:space="preserve">Professional services</t>
  </si>
  <si>
    <t xml:space="preserve">Building products</t>
  </si>
  <si>
    <t xml:space="preserve">Food products</t>
  </si>
  <si>
    <t xml:space="preserve">Construction materials</t>
  </si>
  <si>
    <t xml:space="preserve">Health care providers &amp; services</t>
  </si>
  <si>
    <t xml:space="preserve">Software</t>
  </si>
  <si>
    <t xml:space="preserve">Commercial services &amp; supplies</t>
  </si>
  <si>
    <t xml:space="preserve">Total</t>
  </si>
  <si>
    <t xml:space="preserve">Source: Form 10-Q Q2-2026, Item 2 (Portfolio and investment activity; industry table) and Note 5 (Commitments and contingencies); Form 10-K FY2025, same sections.</t>
  </si>
  <si>
    <t xml:space="preserve">D. Holdings at Jun 30, 2026 (by issuer; all Level 3, all US)</t>
  </si>
  <si>
    <t xml:space="preserve">Issuer</t>
  </si>
  <si>
    <t xml:space="preserve">Industry</t>
  </si>
  <si>
    <t xml:space="preserve">Instruments</t>
  </si>
  <si>
    <t xml:space="preserve">Term loan spread over SOFR</t>
  </si>
  <si>
    <t xml:space="preserve">Term loan maturity</t>
  </si>
  <si>
    <t xml:space="preserve">Amortized cost</t>
  </si>
  <si>
    <t xml:space="preserve">Fair value</t>
  </si>
  <si>
    <t xml:space="preserve">Fair value ÷ cost</t>
  </si>
  <si>
    <t xml:space="preserve">Fair value ÷ net assets</t>
  </si>
  <si>
    <t xml:space="preserve">Tidal Investments LLC</t>
  </si>
  <si>
    <t xml:space="preserve">text / % / date / $M / x</t>
  </si>
  <si>
    <t xml:space="preserve">Term loan</t>
  </si>
  <si>
    <t xml:space="preserve">Centaur Holdings III LLC (Copperweld)</t>
  </si>
  <si>
    <t xml:space="preserve">Term loan, delayed-draw TL, revolver</t>
  </si>
  <si>
    <t xml:space="preserve">Nexcess Digital Corp. (f/k/a CloudOne Digital Corp.)</t>
  </si>
  <si>
    <t xml:space="preserve">Leg Purchaser Inc. (Labrie)</t>
  </si>
  <si>
    <t xml:space="preserve">Term loan, revolver</t>
  </si>
  <si>
    <t xml:space="preserve">Designs for Health, Inc.</t>
  </si>
  <si>
    <t xml:space="preserve">Term loan B, revolver</t>
  </si>
  <si>
    <t xml:space="preserve">NABRICO Marine Products, Inc. (Arcosa Marine)</t>
  </si>
  <si>
    <t xml:space="preserve">TechServ Operations, LLC</t>
  </si>
  <si>
    <t xml:space="preserve">Patriot MCN Buyer Corp. (McNichols)</t>
  </si>
  <si>
    <t xml:space="preserve">Frost Buyer, LLC (CraftMark)</t>
  </si>
  <si>
    <t xml:space="preserve">Charter Industries Holdings LLC</t>
  </si>
  <si>
    <t xml:space="preserve">Everest Acquisitionco, LLC (Lone Peak Dental)</t>
  </si>
  <si>
    <t xml:space="preserve">Three Rivers Buyer, Inc. (Grant Street)</t>
  </si>
  <si>
    <t xml:space="preserve">Term loan B</t>
  </si>
  <si>
    <t xml:space="preserve">Evaaro Bidco, Inc. (Keg Logistics)</t>
  </si>
  <si>
    <t xml:space="preserve">TFG Parent Holdings, LLC (Tidal)</t>
  </si>
  <si>
    <t xml:space="preserve">Class A common and preferred units (equity)</t>
  </si>
  <si>
    <t xml:space="preserve">Total portfolio</t>
  </si>
  <si>
    <t xml:space="preserve">Valuation policy: investments without reliable market quotations are valued at fair value under Board-approved procedures; under Rule 2a-5 the Board has designated the Advisor as valuation designee. Fund term: perpetual (no scheduled termination). Borrowing limit: 150% asset coverage under the 1940 Act; the credit agreement caps debt at the limits in the Governing Agreement (Section 10.10). Distribution history: Section B, distributions declared row.</t>
  </si>
  <si>
    <t xml:space="preserve">Source: Form 10-Q Q2-2026, Consolidated Schedule of Investments (positions aggregated by issuer by IC Simulator) and Note 2 (valuation); Form 10-K FY2025, Item 1.</t>
  </si>
  <si>
    <t xml:space="preserve">Exhibit 2: Capital commitments, capital calls and credit facilities</t>
  </si>
  <si>
    <t xml:space="preserve">Basis: as reported. ($ in millions unless stated; filed figures in $000 shown to one decimal)</t>
  </si>
  <si>
    <t xml:space="preserve">A. Commitment closings before conversion to a BDC (Nov 3, 2025)</t>
  </si>
  <si>
    <t xml:space="preserve">Closing</t>
  </si>
  <si>
    <t xml:space="preserve">Commitments</t>
  </si>
  <si>
    <t xml:space="preserve">Feb 5, 2025 (initial closing)</t>
  </si>
  <si>
    <t xml:space="preserve">Filed rounded to $0.1M</t>
  </si>
  <si>
    <t xml:space="preserve">Apr 8, 2025</t>
  </si>
  <si>
    <t xml:space="preserve">Aug 22, 2025</t>
  </si>
  <si>
    <t xml:space="preserve">Total commitments at closings</t>
  </si>
  <si>
    <t xml:space="preserve">B. Commitments and undrawn commitments</t>
  </si>
  <si>
    <t xml:space="preserve">Capital commitments</t>
  </si>
  <si>
    <t xml:space="preserve">Undrawn commitments</t>
  </si>
  <si>
    <t xml:space="preserve">Funded commitments</t>
  </si>
  <si>
    <t xml:space="preserve">Share of commitments funded</t>
  </si>
  <si>
    <t xml:space="preserve">Share of commitments funded (as reported)</t>
  </si>
  <si>
    <t xml:space="preserve">Undrawn commitment roll-forward</t>
  </si>
  <si>
    <t xml:space="preserve">Opening undrawn commitments</t>
  </si>
  <si>
    <t xml:space="preserve">Add: new commitments (change in commitments)</t>
  </si>
  <si>
    <t xml:space="preserve">Less: capital called (shown negative)</t>
  </si>
  <si>
    <t xml:space="preserve">Other: returned / recallable capital (balancing item, derived)</t>
  </si>
  <si>
    <t xml:space="preserve">Derived plug; the filings do not itemize it. The $0.3M equals FY2025 return of capital (Exhibit 1).</t>
  </si>
  <si>
    <t xml:space="preserve">Closing undrawn commitments</t>
  </si>
  <si>
    <t xml:space="preserve">Capital calls received</t>
  </si>
  <si>
    <t xml:space="preserve">Amount</t>
  </si>
  <si>
    <t xml:space="preserve">Shares issued</t>
  </si>
  <si>
    <t xml:space="preserve">FY2025 (inception to Dec 31, 2025)</t>
  </si>
  <si>
    <t xml:space="preserve">$M / shares</t>
  </si>
  <si>
    <t xml:space="preserve">Jan 5, 2026</t>
  </si>
  <si>
    <t xml:space="preserve">Apr 1, 2026</t>
  </si>
  <si>
    <t xml:space="preserve">Jul 1, 2026 (subsequent event)</t>
  </si>
  <si>
    <t xml:space="preserve">Shareholders fund drawdowns on at least ten business days' prior written notice (10-K, Item 7). Each Common Share carries a $20.00 commitment obligation.</t>
  </si>
  <si>
    <t xml:space="preserve">Source: Form 10-K FY2025, Item 1 (The Private Offering), Item 5 and Item 7 (Liquidity); Form 10-Q Q1-2026 Note 1; Form 10-Q Q2-2026 Item 2 (Liquidity) and Note 12 (Subsequent events).</t>
  </si>
  <si>
    <t xml:space="preserve">C. Credit facilities</t>
  </si>
  <si>
    <t xml:space="preserve">Subscription line: Maximum Commitment</t>
  </si>
  <si>
    <t xml:space="preserve">$250.0M temporary level to Jan 30, 2026 (Amendment No. 2)</t>
  </si>
  <si>
    <t xml:space="preserve">Subscription line: borrowings outstanding</t>
  </si>
  <si>
    <t xml:space="preserve">Subscription line: available amount</t>
  </si>
  <si>
    <t xml:space="preserve">Filed footnote: 'The amount available considers any limitations related to the debt facility borrowing.'</t>
  </si>
  <si>
    <t xml:space="preserve">Subscription line: drawn plus available</t>
  </si>
  <si>
    <t xml:space="preserve">Asset-based facility: total commitment</t>
  </si>
  <si>
    <t xml:space="preserve">$450.0M delayed-draw term loan + $25.0M revolver; closed Jan 23, 2026</t>
  </si>
  <si>
    <t xml:space="preserve">Asset-based facility: term loan outstanding</t>
  </si>
  <si>
    <t xml:space="preserve">Asset-based facility: revolver outstanding</t>
  </si>
  <si>
    <t xml:space="preserve">Asset-based facility: borrowings outstanding</t>
  </si>
  <si>
    <t xml:space="preserve">Asset-based facility: available amount</t>
  </si>
  <si>
    <t xml:space="preserve">Asset-based term loan: unamortized financing costs</t>
  </si>
  <si>
    <t xml:space="preserve">Cost of both credit facilities</t>
  </si>
  <si>
    <t xml:space="preserve">Interest expense</t>
  </si>
  <si>
    <t xml:space="preserve">Unused commitment fees</t>
  </si>
  <si>
    <t xml:space="preserve">Administrative fees</t>
  </si>
  <si>
    <t xml:space="preserve">Amortization of deferred financing costs</t>
  </si>
  <si>
    <t xml:space="preserve">Total (= interest and credit facility expenses)</t>
  </si>
  <si>
    <t xml:space="preserve">Weighted average interest rate</t>
  </si>
  <si>
    <t xml:space="preserve">Average outstanding balance</t>
  </si>
  <si>
    <t xml:space="preserve">Debt maturity profile at Jun 30, 2026</t>
  </si>
  <si>
    <t xml:space="preserve">Commitment</t>
  </si>
  <si>
    <t xml:space="preserve">Drawn Jun-26</t>
  </si>
  <si>
    <t xml:space="preserve">Margin over SOFR</t>
  </si>
  <si>
    <t xml:space="preserve">Final maturity</t>
  </si>
  <si>
    <t xml:space="preserve">Cumulative drawn</t>
  </si>
  <si>
    <t xml:space="preserve">Cumulative drawn ÷ net assets</t>
  </si>
  <si>
    <t xml:space="preserve">Subscription line (Natixis, agent)</t>
  </si>
  <si>
    <t xml:space="preserve">$M / % / date</t>
  </si>
  <si>
    <t xml:space="preserve">Asset-based revolver (Barings, facility agent)</t>
  </si>
  <si>
    <t xml:space="preserve">Asset-based delayed-draw term loan</t>
  </si>
  <si>
    <t xml:space="preserve">Total debt facilities</t>
  </si>
  <si>
    <t xml:space="preserve">Subscription line pricing (Exhibit 10.4, Applicable Margin and Section 2.11)</t>
  </si>
  <si>
    <t xml:space="preserve">Rate / fee</t>
  </si>
  <si>
    <t xml:space="preserve">Margin: Term SOFR / CP Rate loans</t>
  </si>
  <si>
    <t xml:space="preserve">Margin: Base Rate loans</t>
  </si>
  <si>
    <t xml:space="preserve">Daily Simple SOFR adjustment</t>
  </si>
  <si>
    <t xml:space="preserve">Letter of credit fee</t>
  </si>
  <si>
    <t xml:space="preserve">SOFR floor</t>
  </si>
  <si>
    <t xml:space="preserve">Unused fee if unused amount ≤50% of Maximum Commitment</t>
  </si>
  <si>
    <t xml:space="preserve">Unused fee if unused amount &gt;50% of Maximum Commitment</t>
  </si>
  <si>
    <t xml:space="preserve">D. Investor base and quarter-end activity: other public disclosures</t>
  </si>
  <si>
    <t xml:space="preserve">Item</t>
  </si>
  <si>
    <t xml:space="preserve">Value</t>
  </si>
  <si>
    <t xml:space="preserve">Schedule 13G: TCW-managed private credit fund, share of common shares (Jan 22, 2026)</t>
  </si>
  <si>
    <t xml:space="preserve">Filed Jan 22, 2026</t>
  </si>
  <si>
    <t xml:space="preserve">Schedule 13G: insurance company A, share of common shares (Nov 5, 2025)</t>
  </si>
  <si>
    <t xml:space="preserve">Filed Nov 21, 2025</t>
  </si>
  <si>
    <t xml:space="preserve">Schedule 13G: affiliated insurance company B, share of common shares (Nov 5, 2025)</t>
  </si>
  <si>
    <t xml:space="preserve">Holders of record (Mar 26, 2026)</t>
  </si>
  <si>
    <t xml:space="preserve">10-K FY2025, Item 5: approximately</t>
  </si>
  <si>
    <t xml:space="preserve">Investors in the offering (Form D/A, Jun 25, 2026)</t>
  </si>
  <si>
    <t xml:space="preserve">Amount sold to date (Form D/A, Jun 25, 2026)</t>
  </si>
  <si>
    <t xml:space="preserve">Treasury bills bought at quarter-end, Jun 30, 2026 (matched by payable)</t>
  </si>
  <si>
    <t xml:space="preserve">Repurchase transaction with Barclays: principal at settlement, Jul 24, 2026</t>
  </si>
  <si>
    <t xml:space="preserve">Entered Jul 1, 2026; 10-Q Q2-2026 subsequent events</t>
  </si>
  <si>
    <t xml:space="preserve">Subscription line history</t>
  </si>
  <si>
    <t xml:space="preserve">Date</t>
  </si>
  <si>
    <t xml:space="preserve">Signed: Natixis, New York Branch (agent, sole lead arranger); Versailles Assets LLC (conduit) as committed lender; $90.0M</t>
  </si>
  <si>
    <t xml:space="preserve">Maximum Commitment increased to $200.0M</t>
  </si>
  <si>
    <t xml:space="preserve">Amendment No. 1: same-day borrowing permitted</t>
  </si>
  <si>
    <t xml:space="preserve">Amendment No. 2: temporary increase to $250.0M until Jan 30, 2026, then back to $200.0M</t>
  </si>
  <si>
    <t xml:space="preserve">Stated Maturity Date (one 12-month extension with all-Lender consent)</t>
  </si>
  <si>
    <t xml:space="preserve">Source: Form 10-K FY2025 and Form 10-Q Q1-2026 / Q2-2026, Note 7 (Credit facilities) and Financial Highlights; Exhibit 10.4 to the 10-K (Revolving Credit Agreement, Apr 21, 2025), definitions of Applicable Margin and Stated Maturity Date, Sections 2.11 and 2.16.</t>
  </si>
  <si>
    <t xml:space="preserve">Exhibit 3: Investor roster and borrowing base terms, June 30, 2026</t>
  </si>
  <si>
    <t xml:space="preserve">Basis: HYPOTHETICAL roster reconciled to reported totals; terms as filed. ($ in millions unless stated). Investor names, sizes, ratings and test data are HYPOTHETICAL; totals tie to the Q2-2026 10-Q.</t>
  </si>
  <si>
    <t xml:space="preserve">A. Investor roster (HYPOTHETICAL roster; real totals)</t>
  </si>
  <si>
    <t xml:space="preserve">Investor</t>
  </si>
  <si>
    <t xml:space="preserve">Investor type</t>
  </si>
  <si>
    <t xml:space="preserve">Classification under the facility</t>
  </si>
  <si>
    <t xml:space="preserve">Rating (S&amp;P / Moody's)</t>
  </si>
  <si>
    <t xml:space="preserve">Other eligibility data</t>
  </si>
  <si>
    <t xml:space="preserve">Affiliate group</t>
  </si>
  <si>
    <t xml:space="preserve">Admitted</t>
  </si>
  <si>
    <t xml:space="preserve">Contributed to Jun 30</t>
  </si>
  <si>
    <t xml:space="preserve">Unfunded commitment</t>
  </si>
  <si>
    <t xml:space="preserve">Pending call (Jul 1)</t>
  </si>
  <si>
    <t xml:space="preserve">Unfunded excl. pending call</t>
  </si>
  <si>
    <t xml:space="preserve">Share funded</t>
  </si>
  <si>
    <t xml:space="preserve">Smithfield Street Wealth Feeder LP</t>
  </si>
  <si>
    <t xml:space="preserve">Feeder fund for wealth-management clients, managed by an affiliate of the Advisor</t>
  </si>
  <si>
    <t xml:space="preserve">Designated Investor</t>
  </si>
  <si>
    <t xml:space="preserve">Not rated</t>
  </si>
  <si>
    <t xml:space="preserve">Agent-designated; no rating or financial covenant tested</t>
  </si>
  <si>
    <t xml:space="preserve">—</t>
  </si>
  <si>
    <t xml:space="preserve">Feb 2025</t>
  </si>
  <si>
    <t xml:space="preserve">Keelboat Life Insurance Company</t>
  </si>
  <si>
    <t xml:space="preserve">Life insurer</t>
  </si>
  <si>
    <t xml:space="preserve">Rated Included Investor</t>
  </si>
  <si>
    <t xml:space="preserve">A+ / A1</t>
  </si>
  <si>
    <t xml:space="preserve">A.M. Best A+</t>
  </si>
  <si>
    <t xml:space="preserve">Keelboat group</t>
  </si>
  <si>
    <t xml:space="preserve">Aug 2025</t>
  </si>
  <si>
    <t xml:space="preserve">Keelboat Mutual Insurance Company</t>
  </si>
  <si>
    <t xml:space="preserve">P&amp;C mutual insurer (affiliate of Keelboat Life)</t>
  </si>
  <si>
    <t xml:space="preserve">Juniata Valley Public Employees' Retirement System</t>
  </si>
  <si>
    <t xml:space="preserve">State and local government pension plan</t>
  </si>
  <si>
    <t xml:space="preserve">Rated Included Investor (Governmental Plan; rating of Responsible Party)</t>
  </si>
  <si>
    <t xml:space="preserve">AA- / Aa3</t>
  </si>
  <si>
    <t xml:space="preserve">Funding ratio 78.0% (FY2025 audited)</t>
  </si>
  <si>
    <t xml:space="preserve">Brightwater Industries Retirement Plan</t>
  </si>
  <si>
    <t xml:space="preserve">Corporate defined-benefit plan (ERISA Investor)</t>
  </si>
  <si>
    <t xml:space="preserve">Rated Included Investor (rating of plan Sponsor)</t>
  </si>
  <si>
    <t xml:space="preserve">BBB / Baa2</t>
  </si>
  <si>
    <t xml:space="preserve">Funding ratio 73.5% (2025 Schedule SB)</t>
  </si>
  <si>
    <t xml:space="preserve">Ohiopyle Bancorp, Inc.</t>
  </si>
  <si>
    <t xml:space="preserve">Bank holding company</t>
  </si>
  <si>
    <t xml:space="preserve">BBB+ / Baa1</t>
  </si>
  <si>
    <t xml:space="preserve">Well capitalized</t>
  </si>
  <si>
    <t xml:space="preserve">Jan 2026</t>
  </si>
  <si>
    <t xml:space="preserve">Laurel Ridge Family Holdings LLC</t>
  </si>
  <si>
    <t xml:space="preserve">Single-family office</t>
  </si>
  <si>
    <t xml:space="preserve">Non-Rated Included Investor</t>
  </si>
  <si>
    <t xml:space="preserve">FY2025 net worth $412M vs $455M baseline (90.5%)</t>
  </si>
  <si>
    <t xml:space="preserve">Harmony Health System</t>
  </si>
  <si>
    <t xml:space="preserve">Not-for-profit hospital system</t>
  </si>
  <si>
    <t xml:space="preserve">Special Included Investor</t>
  </si>
  <si>
    <t xml:space="preserve">A / A2</t>
  </si>
  <si>
    <t xml:space="preserve">Funded 25.0% of commitment (Hurdle Condition: &gt;40%)</t>
  </si>
  <si>
    <t xml:space="preserve">Mar 2026</t>
  </si>
  <si>
    <t xml:space="preserve">Number of investors</t>
  </si>
  <si>
    <t xml:space="preserve">Pending call: capital called but not yet funded at the measurement date. The facility excludes it from each investor's Unfunded Commitment (definition of Unfunded Commitment). The July 1, 2026 call is shown pro rata to each investor's unfunded commitment.</t>
  </si>
  <si>
    <t xml:space="preserve">Source: Totals: Form 10-Q Q2-2026 (commitments $576,013K; undrawn $297,427K; Jul 1 call $99,222K); Form D/A filed Jun 25, 2026 (8 investors). Names, classifications, ratings, test data and the split by investor: IC Simulator (HYPOTHETICAL). The real investor list is confidential.</t>
  </si>
  <si>
    <t xml:space="preserve">B. Borrowing base terms (real, Exhibit 10.4)</t>
  </si>
  <si>
    <t xml:space="preserve">Advance rates</t>
  </si>
  <si>
    <t xml:space="preserve">Included Investors (other than Special Included)</t>
  </si>
  <si>
    <t xml:space="preserve">Designated Investors</t>
  </si>
  <si>
    <t xml:space="preserve">Special Included Investors while the Hurdle Condition is unmet</t>
  </si>
  <si>
    <t xml:space="preserve">Special Included Investors once the Hurdle Condition is met</t>
  </si>
  <si>
    <t xml:space="preserve">Hurdle Condition: investor has funded more than this share of its commitment</t>
  </si>
  <si>
    <t xml:space="preserve">Concentration limits (share of total Unfunded Commitments of all Borrowing Base Investors)</t>
  </si>
  <si>
    <t xml:space="preserve">Individual limit</t>
  </si>
  <si>
    <t xml:space="preserve">Aggregate limit</t>
  </si>
  <si>
    <t xml:space="preserve">Rated Included: AAA / Aaa</t>
  </si>
  <si>
    <t xml:space="preserve">Rated Included: AA+ to AA- / Aa1 to Aa3</t>
  </si>
  <si>
    <t xml:space="preserve">Rated Included: A+ to A- / A1 to A3</t>
  </si>
  <si>
    <t xml:space="preserve">Rated Included: BBB+ to BBB / Baa1 to Baa2</t>
  </si>
  <si>
    <t xml:space="preserve">Rated Included: BBB- / Baa3</t>
  </si>
  <si>
    <t xml:space="preserve">Non-Rated Included Investors</t>
  </si>
  <si>
    <t xml:space="preserve">Special Included Investors (A / A2 and above)</t>
  </si>
  <si>
    <t xml:space="preserve">Rules: limits are applied before advance rates; an investor and its investing Affiliates count as one investor; ratings use the lower of S&amp;P and Moody's; aggregate limits are measured after deducting amounts above individual limits. The 6-month no-individual-limit window after closing ended Oct 21, 2025.</t>
  </si>
  <si>
    <t xml:space="preserve">Applicable Requirement for Included Investors (summary)</t>
  </si>
  <si>
    <t xml:space="preserve">Requirement</t>
  </si>
  <si>
    <t xml:space="preserve">text</t>
  </si>
  <si>
    <t xml:space="preserve">Adequately Capitalized and rated BBB- / Baa3 or higher</t>
  </si>
  <si>
    <t xml:space="preserve">Insurance company</t>
  </si>
  <si>
    <t xml:space="preserve">A.M. Best A- or higher and rated BBB- / Baa3 or higher</t>
  </si>
  <si>
    <t xml:space="preserve">ERISA (corporate) pension plan</t>
  </si>
  <si>
    <t xml:space="preserve">Sponsor rated BBB- / Baa3 or higher; minimum Funding Ratio 70% if Sponsor is BBB+ to BBB- (none if A- or higher)</t>
  </si>
  <si>
    <t xml:space="preserve">Governmental plan</t>
  </si>
  <si>
    <t xml:space="preserve">Responsible Party rated BBB- / Baa3 or higher; minimum Funding Ratio 70% if BBB+ to BBB- (none if A- or higher)</t>
  </si>
  <si>
    <t xml:space="preserve">Other Rated Included Investor</t>
  </si>
  <si>
    <t xml:space="preserve">Rated BBB- / Baa3 or higher</t>
  </si>
  <si>
    <t xml:space="preserve">Rated A / A2 or higher</t>
  </si>
  <si>
    <t xml:space="preserve">Exclusion if year-end net worth falls below 75% of its baseline, or financials are not delivered</t>
  </si>
  <si>
    <t xml:space="preserve">Selected Exclusion Events and Events of Default</t>
  </si>
  <si>
    <t xml:space="preserve">Investor fails to fund a capital call (after cure periods plus 10 Business Days): investor excluded</t>
  </si>
  <si>
    <t xml:space="preserve">Exclusion Event (e)</t>
  </si>
  <si>
    <t xml:space="preserve">Rated Included Investor no longer meets its Applicable Requirement: investor excluded</t>
  </si>
  <si>
    <t xml:space="preserve">Exclusion Event (h)</t>
  </si>
  <si>
    <t xml:space="preserve">Designated / unrated Special Included Investor: material adverse change in Agent's sole discretion</t>
  </si>
  <si>
    <t xml:space="preserve">Exclusion Event (i)</t>
  </si>
  <si>
    <t xml:space="preserve">Non-affiliated Borrowing Base Investors with this share of total commitments default on a call for 15 Business Days: Event of Default</t>
  </si>
  <si>
    <t xml:space="preserve">Cross-default and judgment threshold</t>
  </si>
  <si>
    <t xml:space="preserve">Borrowing base deficiency: cure from collateral account within (Business Days)</t>
  </si>
  <si>
    <t xml:space="preserve">Borrowing base deficiency: cure via capital calls within (Business Days)</t>
  </si>
  <si>
    <t xml:space="preserve">Source: Exhibit 10.4 to Form 10-K FY2025 (Revolving Credit Agreement dated Apr 21, 2025): definitions of Borrowing Base, Concentration Limit, Eligible Contribution, Applicable Requirement, Hurdle Condition, Unfunded Commitment, Pending Capital Call, Exclusion Event; Sections 3.04 and 11.01(f), (i), (l).</t>
  </si>
  <si>
    <t xml:space="preserve">Exhibit 4: Renewal request, management projections and market context</t>
  </si>
  <si>
    <t xml:space="preserve">Basis: A and B HYPOTHETICAL; C as published. ($ in millions unless stated). Section A and B are HYPOTHETICAL; Section C is real, dated market data.</t>
  </si>
  <si>
    <t xml:space="preserve">A. Renewal request from TCW (HYPOTHETICAL, dated Oct 5, 2026)</t>
  </si>
  <si>
    <t xml:space="preserve">Term</t>
  </si>
  <si>
    <t xml:space="preserve">Current facility (real)</t>
  </si>
  <si>
    <t xml:space="preserve">Requested (HYPOTHETICAL)</t>
  </si>
  <si>
    <t xml:space="preserve">Maximum Commitment</t>
  </si>
  <si>
    <t xml:space="preserve">$200.0M (Natixis / Versailles Assets LLC)</t>
  </si>
  <si>
    <t xml:space="preserve">$250.0M: Natixis group $200.0M plus Calloway Trust Bank $50.0M as a new Committed Lender (Section 2.17 increase)</t>
  </si>
  <si>
    <t xml:space="preserve">Stated Maturity Date</t>
  </si>
  <si>
    <t xml:space="preserve">Apr 21, 2027</t>
  </si>
  <si>
    <t xml:space="preserve">Apr 21, 2029</t>
  </si>
  <si>
    <t xml:space="preserve">Extension</t>
  </si>
  <si>
    <t xml:space="preserve">One 12-month extension; needs consent of the Agent and all Lenders in their sole discretion (Section 2.16)</t>
  </si>
  <si>
    <t xml:space="preserve">One 12-month extension at the Borrower's option, subject to no Default and a 0.10% extension fee</t>
  </si>
  <si>
    <t xml:space="preserve">Margin (Term SOFR / CP Rate loans)</t>
  </si>
  <si>
    <t xml:space="preserve">2.10%</t>
  </si>
  <si>
    <t xml:space="preserve">2.10% (unchanged)</t>
  </si>
  <si>
    <t xml:space="preserve">Unused commitment fee</t>
  </si>
  <si>
    <t xml:space="preserve">0.30% if unused ≤50% of Maximum Commitment; 0.50% if &gt;50%</t>
  </si>
  <si>
    <t xml:space="preserve">Unchanged</t>
  </si>
  <si>
    <t xml:space="preserve">Upfront fee</t>
  </si>
  <si>
    <t xml:space="preserve">n/d (separate fee letter)</t>
  </si>
  <si>
    <t xml:space="preserve">0.20% on the new and extended commitments</t>
  </si>
  <si>
    <t xml:space="preserve">Smithfield Street feeder classification</t>
  </si>
  <si>
    <t xml:space="preserve">Designated Investor (65% advance rate; 5% individual concentration limit)</t>
  </si>
  <si>
    <t xml:space="preserve">Reclassify as a Non-Rated Included Investor (90% advance rate; 15% individual limit)</t>
  </si>
  <si>
    <t xml:space="preserve">All other terms</t>
  </si>
  <si>
    <t xml:space="preserve">Revolving Credit Agreement dated Apr 21, 2025, as amended</t>
  </si>
  <si>
    <t xml:space="preserve">B. Management projections (HYPOTHETICAL; provided by the Advisor; unaudited)</t>
  </si>
  <si>
    <t xml:space="preserve">Quarter</t>
  </si>
  <si>
    <t xml:space="preserve">Q4-26E</t>
  </si>
  <si>
    <t xml:space="preserve">Q1-27E</t>
  </si>
  <si>
    <t xml:space="preserve">Q2-27E</t>
  </si>
  <si>
    <t xml:space="preserve">Q3-27E</t>
  </si>
  <si>
    <t xml:space="preserve">Q4-27E</t>
  </si>
  <si>
    <t xml:space="preserve">Q1-28E</t>
  </si>
  <si>
    <t xml:space="preserve">Projected capital calls</t>
  </si>
  <si>
    <t xml:space="preserve">New commitments: signed subscription agreements</t>
  </si>
  <si>
    <t xml:space="preserve">New commitments: targeted, not signed</t>
  </si>
  <si>
    <t xml:space="preserve">Projected peak subscription line usage</t>
  </si>
  <si>
    <t xml:space="preserve">Projected portfolio fundings (new loans and unfunded commitments)</t>
  </si>
  <si>
    <t xml:space="preserve">Total projected capital calls, Q4-26E to Q1-28E</t>
  </si>
  <si>
    <t xml:space="preserve">Total new commitments (signed + targeted), Q4-26E to Q1-28E</t>
  </si>
  <si>
    <t xml:space="preserve">Total signed new commitments, Q4-26E to Q1-28E</t>
  </si>
  <si>
    <t xml:space="preserve">Total targeted new commitments, Q4-26E to Q1-28E</t>
  </si>
  <si>
    <t xml:space="preserve">Total projected portfolio fundings, Q4-26E to Q1-28E</t>
  </si>
  <si>
    <t xml:space="preserve">Renewal sources and uses (HYPOTHETICAL request)</t>
  </si>
  <si>
    <t xml:space="preserve">Sources: Natixis commitment, extended</t>
  </si>
  <si>
    <t xml:space="preserve">Sources: Calloway new commitment</t>
  </si>
  <si>
    <t xml:space="preserve">Sources: fund cash on hand for fees</t>
  </si>
  <si>
    <t xml:space="preserve">Total sources</t>
  </si>
  <si>
    <t xml:space="preserve">Uses: existing commitment, extended</t>
  </si>
  <si>
    <t xml:space="preserve">Uses: new revolving capacity</t>
  </si>
  <si>
    <t xml:space="preserve">Upfront fee rate (requested)</t>
  </si>
  <si>
    <t xml:space="preserve">Uses: upfront fee on $250.0M</t>
  </si>
  <si>
    <t xml:space="preserve">Total uses</t>
  </si>
  <si>
    <t xml:space="preserve">The Advisor states that calls will be made pro rata to unfunded commitments and that Q3-26 activity (July to September) is in line with the July 1 call; the Sep 30, 2026 borrowing base certificate has not yet been provided.</t>
  </si>
  <si>
    <t xml:space="preserve">Source: IC Simulator (HYPOTHETICAL management case).</t>
  </si>
  <si>
    <t xml:space="preserve">C. Market and rate context (real, dated)</t>
  </si>
  <si>
    <t xml:space="preserve">Data point</t>
  </si>
  <si>
    <t xml:space="preserve">[RATE-1] 1-month CME Term SOFR</t>
  </si>
  <si>
    <t xml:space="preserve">Oct 9, 2026</t>
  </si>
  <si>
    <t xml:space="preserve">CME Term SOFR via global-rates.com</t>
  </si>
  <si>
    <t xml:space="preserve">[RATE-2] 3-month CME Term SOFR</t>
  </si>
  <si>
    <t xml:space="preserve">[RATE-3] Federal funds target range</t>
  </si>
  <si>
    <t xml:space="preserve">3.75%–4.00% (raised 25bp)</t>
  </si>
  <si>
    <t xml:space="preserve">Sep 16, 2026</t>
  </si>
  <si>
    <t xml:space="preserve">FOMC statement</t>
  </si>
  <si>
    <t xml:space="preserve">[SL-1] US subscription line average margin, H1 2026 (SOFR-linked new deals)</t>
  </si>
  <si>
    <t xml:space="preserve">Aug 4, 2026</t>
  </si>
  <si>
    <t xml:space="preserve">Maples Group, Fund Finance Market Update 2026</t>
  </si>
  <si>
    <t xml:space="preserve">[SL-2] US subscription line average margin, Q4 2025</t>
  </si>
  <si>
    <t xml:space="preserve">[SL-3] Most common margin band, 1–2 year sub lines, Q1 2026 (survey)</t>
  </si>
  <si>
    <t xml:space="preserve">166–180 bp</t>
  </si>
  <si>
    <t xml:space="preserve">Q1 2026</t>
  </si>
  <si>
    <t xml:space="preserve">Haynes Boone, Fund Finance Annual Report 2026</t>
  </si>
  <si>
    <t xml:space="preserve">[SL-4] Share of respondents seeing upfront fees ≤25 bp p.a., Q1 2026</t>
  </si>
  <si>
    <t xml:space="preserve">[SL-5] Share of respondents seeing unused fees ≤25 bp, Q1 2026</t>
  </si>
  <si>
    <t xml:space="preserve">[SL-6] Share of 2025 sub lines with an evergreen borrower (survey)</t>
  </si>
  <si>
    <t xml:space="preserve">2025</t>
  </si>
  <si>
    <t xml:space="preserve">[SL-7] Share of 2025 sub lines with an all-HNW borrowing base (survey)</t>
  </si>
  <si>
    <t xml:space="preserve">[BDC-1] BDC minimum asset coverage (elected under 1940 Act §61(a)(2))</t>
  </si>
  <si>
    <t xml:space="preserve">Dec 31, 2025</t>
  </si>
  <si>
    <t xml:space="preserve">TCW Steel City 10-K FY2025, Item 1</t>
  </si>
  <si>
    <t xml:space="preserve">Source: CME Term SOFR via global-rates.com (https://www.global-rates.com/en/interest-rates/cme-term-sofr/, accessed Oct 11, 2026); FOMC statement Sep 16, 2026 (https://www.federalreserve.gov/newsevents/pressreleases/monetary20260916a.htm); Maples Group, Cayman Islands Fund Finance Market Update 2026, Aug 4, 2026 (https://maples.com/knowledge/cayman-islands-fund-finance-market-update-2026); Haynes Boone, Fund Finance Annual Report 2026 (survey; Q1-2026 pricing); TCW Steel City 10-K FY2025.</t>
  </si>
  <si>
    <t xml:space="preserve">Each check: Model / Reported / Delta. Ties to filed data pass at |Delta| ≤ 0.5 × the filed unit ($000 → $0.0005M; ratios filed to 0.01 → 0.005). Internal arithmetic passes only at 0.</t>
  </si>
  <si>
    <t xml:space="preserve">Check</t>
  </si>
  <si>
    <t xml:space="preserve">Model</t>
  </si>
  <si>
    <t xml:space="preserve">Reported</t>
  </si>
  <si>
    <t xml:space="preserve">Delta</t>
  </si>
  <si>
    <t xml:space="preserve">Tolerance</t>
  </si>
  <si>
    <t xml:space="preserve">Type</t>
  </si>
  <si>
    <t xml:space="preserve">Total assets, Dec-25A: model vs filed</t>
  </si>
  <si>
    <t xml:space="preserve">Filed tie (±0.5 × filed unit)</t>
  </si>
  <si>
    <t xml:space="preserve">Total liabilities, Dec-25A: model vs filed</t>
  </si>
  <si>
    <t xml:space="preserve">Net assets, Dec-25A: model vs filed</t>
  </si>
  <si>
    <t xml:space="preserve">Asset coverage recomputed (net assets + facilities payable) ÷ facilities payable, Dec-25A</t>
  </si>
  <si>
    <t xml:space="preserve">Total assets, Mar-26A: model vs filed</t>
  </si>
  <si>
    <t xml:space="preserve">Total liabilities, Mar-26A: model vs filed</t>
  </si>
  <si>
    <t xml:space="preserve">Net assets, Mar-26A: model vs filed</t>
  </si>
  <si>
    <t xml:space="preserve">Asset coverage recomputed (net assets + facilities payable) ÷ facilities payable, Mar-26A</t>
  </si>
  <si>
    <t xml:space="preserve">Total assets, Jun-26A: model vs filed</t>
  </si>
  <si>
    <t xml:space="preserve">Total liabilities, Jun-26A: model vs filed</t>
  </si>
  <si>
    <t xml:space="preserve">Net assets, Jun-26A: model vs filed</t>
  </si>
  <si>
    <t xml:space="preserve">Asset coverage recomputed (net assets + facilities payable) ÷ facilities payable, Jun-26A</t>
  </si>
  <si>
    <t xml:space="preserve">6M Jun-25 total investment income: model vs filed</t>
  </si>
  <si>
    <t xml:space="preserve">6M Jun-25 total expenses: model vs filed</t>
  </si>
  <si>
    <t xml:space="preserve">6M Jun-25 net investment income: model vs filed</t>
  </si>
  <si>
    <t xml:space="preserve">6M Jun-25 net increase in net assets: model vs filed</t>
  </si>
  <si>
    <t xml:space="preserve">6M Jun-26 total investment income: model vs filed</t>
  </si>
  <si>
    <t xml:space="preserve">6M Jun-26 total expenses: model vs filed</t>
  </si>
  <si>
    <t xml:space="preserve">6M Jun-26 net investment income: model vs filed</t>
  </si>
  <si>
    <t xml:space="preserve">6M Jun-26 net increase in net assets: model vs filed</t>
  </si>
  <si>
    <t xml:space="preserve">FY2025 total expenses: model vs filed</t>
  </si>
  <si>
    <t xml:space="preserve">FY2025 net investment loss: model vs filed</t>
  </si>
  <si>
    <t xml:space="preserve">FY2025 net increase in net assets: model vs filed</t>
  </si>
  <si>
    <t xml:space="preserve">LTM build: LTM − (FY + 6M Jun-26 − 6M Jun-25), total investment income</t>
  </si>
  <si>
    <t xml:space="preserve">Internal arithmetic (exact)</t>
  </si>
  <si>
    <t xml:space="preserve">Industry mix sums to 100%</t>
  </si>
  <si>
    <t xml:space="preserve">Holdings fair value total = filed portfolio fair value, Jun-26</t>
  </si>
  <si>
    <t xml:space="preserve">Holdings cost total = filed amortized cost, Jun-26</t>
  </si>
  <si>
    <t xml:space="preserve">Commitment closings (3 figures rounded to $0.1M) vs Dec-25 commitments: tolerance 3 × $0.05M</t>
  </si>
  <si>
    <t xml:space="preserve">Share funded, Dec-25A: model vs filed</t>
  </si>
  <si>
    <t xml:space="preserve">Share funded, Mar-26A: model vs filed</t>
  </si>
  <si>
    <t xml:space="preserve">Share funded, Jun-26A: model vs filed</t>
  </si>
  <si>
    <t xml:space="preserve">Sub line + ABL revolver drawn = revolving facilities payable, Dec-25A</t>
  </si>
  <si>
    <t xml:space="preserve">Sub line + ABL drawn = credit facilities payable (highlights), Dec-25A</t>
  </si>
  <si>
    <t xml:space="preserve">ABL term loan less financing costs = term loan on balance sheet, Dec-25A</t>
  </si>
  <si>
    <t xml:space="preserve">Sub line + ABL revolver drawn = revolving facilities payable, Mar-26A</t>
  </si>
  <si>
    <t xml:space="preserve">Sub line + ABL drawn = credit facilities payable (highlights), Mar-26A</t>
  </si>
  <si>
    <t xml:space="preserve">ABL term loan less financing costs = term loan on balance sheet, Mar-26A</t>
  </si>
  <si>
    <t xml:space="preserve">Sub line + ABL revolver drawn = revolving facilities payable, Jun-26A</t>
  </si>
  <si>
    <t xml:space="preserve">Sub line + ABL drawn = credit facilities payable (highlights), Jun-26A</t>
  </si>
  <si>
    <t xml:space="preserve">ABL term loan less financing costs = term loan on balance sheet, Jun-26A</t>
  </si>
  <si>
    <t xml:space="preserve">Q2-26 facility cost components = Ex1 interest and credit facility expenses</t>
  </si>
  <si>
    <t xml:space="preserve">6M Jun-26 facility cost components = Ex1 interest and credit facility expenses</t>
  </si>
  <si>
    <t xml:space="preserve">Maturity profile drawn total = credit facilities payable, Jun-26</t>
  </si>
  <si>
    <t xml:space="preserve">Roster commitments = 10-Q commitments (Jun-26)</t>
  </si>
  <si>
    <t xml:space="preserve">Roster unfunded = 10-Q undrawn commitments (Jun-26)</t>
  </si>
  <si>
    <t xml:space="preserve">Roster pending call = capital received Jul 1, 2026</t>
  </si>
  <si>
    <t xml:space="preserve">Roster investor count = Form D/A (Jun 25, 2026) investors who have invested</t>
  </si>
  <si>
    <t xml:space="preserve">Renewal sources = uses</t>
  </si>
  <si>
    <t xml:space="preserve">Checks run: 48</t>
  </si>
</sst>
</file>

<file path=xl/styles.xml><?xml version="1.0" encoding="utf-8"?>
<styleSheet xmlns="http://schemas.openxmlformats.org/spreadsheetml/2006/main">
  <numFmts count="14">
    <numFmt numFmtId="164" formatCode="General"/>
    <numFmt numFmtId="165" formatCode="mmm\ d&quot;, &quot;yyyy"/>
    <numFmt numFmtId="166" formatCode="#,##0.0;\(#,##0.0\);\–"/>
    <numFmt numFmtId="167" formatCode="0.00"/>
    <numFmt numFmtId="168" formatCode="#,##0;\(#,##0\)"/>
    <numFmt numFmtId="169" formatCode="0.00\x"/>
    <numFmt numFmtId="170" formatCode="0.0%;\(0.0%\);\–"/>
    <numFmt numFmtId="171" formatCode="0%"/>
    <numFmt numFmtId="172" formatCode="0.00%;\(0.00%\)"/>
    <numFmt numFmtId="173" formatCode="0.0%"/>
    <numFmt numFmtId="174" formatCode="0.00000%"/>
    <numFmt numFmtId="175" formatCode="#,##0.0000;\(#,##0.0000\)"/>
    <numFmt numFmtId="176" formatCode="0.0000;\(0.0000\)"/>
    <numFmt numFmtId="177" formatCode="0.0000"/>
  </numFmts>
  <fonts count="29">
    <font>
      <sz val="11"/>
      <color theme="1"/>
      <name val="Calibri"/>
      <family val="2"/>
      <charset val="1"/>
    </font>
    <font>
      <sz val="10"/>
      <name val="Arial"/>
      <family val="0"/>
    </font>
    <font>
      <sz val="10"/>
      <name val="Arial"/>
      <family val="0"/>
    </font>
    <font>
      <sz val="10"/>
      <name val="Arial"/>
      <family val="0"/>
    </font>
    <font>
      <b val="true"/>
      <sz val="18"/>
      <color rgb="FF121826"/>
      <name val="Georgia"/>
      <family val="0"/>
      <charset val="1"/>
    </font>
    <font>
      <sz val="12"/>
      <color rgb="FF1E3A5F"/>
      <name val="Georgia"/>
      <family val="0"/>
      <charset val="1"/>
    </font>
    <font>
      <b val="true"/>
      <sz val="10"/>
      <name val="Arial"/>
      <family val="0"/>
      <charset val="1"/>
    </font>
    <font>
      <sz val="10"/>
      <color rgb="FF2A3140"/>
      <name val="Arial"/>
      <family val="0"/>
      <charset val="1"/>
    </font>
    <font>
      <b val="true"/>
      <sz val="10"/>
      <color rgb="FF0B5D4B"/>
      <name val="Arial"/>
      <family val="0"/>
      <charset val="1"/>
    </font>
    <font>
      <b val="true"/>
      <sz val="10"/>
      <color rgb="FF121826"/>
      <name val="Arial"/>
      <family val="0"/>
      <charset val="1"/>
    </font>
    <font>
      <sz val="10"/>
      <color rgb="FF1E3A5F"/>
      <name val="Arial"/>
      <family val="0"/>
      <charset val="1"/>
    </font>
    <font>
      <sz val="10"/>
      <name val="Arial"/>
      <family val="0"/>
      <charset val="1"/>
    </font>
    <font>
      <b val="true"/>
      <sz val="14"/>
      <color rgb="FF121826"/>
      <name val="Georgia"/>
      <family val="0"/>
      <charset val="1"/>
    </font>
    <font>
      <b val="true"/>
      <sz val="9"/>
      <color rgb="FFFFFFFF"/>
      <name val="Arial"/>
      <family val="0"/>
      <charset val="1"/>
    </font>
    <font>
      <b val="true"/>
      <sz val="9"/>
      <name val="Arial"/>
      <family val="0"/>
      <charset val="1"/>
    </font>
    <font>
      <sz val="9"/>
      <name val="Arial"/>
      <family val="0"/>
      <charset val="1"/>
    </font>
    <font>
      <b val="true"/>
      <sz val="13"/>
      <color rgb="FF121826"/>
      <name val="Georgia"/>
      <family val="0"/>
      <charset val="1"/>
    </font>
    <font>
      <i val="true"/>
      <sz val="9"/>
      <color rgb="FF5B6475"/>
      <name val="Arial"/>
      <family val="0"/>
      <charset val="1"/>
    </font>
    <font>
      <b val="true"/>
      <sz val="9"/>
      <color rgb="FF121826"/>
      <name val="Arial"/>
      <family val="0"/>
      <charset val="1"/>
    </font>
    <font>
      <sz val="9"/>
      <color rgb="FF2A3140"/>
      <name val="Arial"/>
      <family val="0"/>
      <charset val="1"/>
    </font>
    <font>
      <sz val="9"/>
      <color rgb="FF5B6475"/>
      <name val="Arial"/>
      <family val="0"/>
      <charset val="1"/>
    </font>
    <font>
      <sz val="9"/>
      <color rgb="FF0000FF"/>
      <name val="Arial"/>
      <family val="0"/>
      <charset val="1"/>
    </font>
    <font>
      <i val="true"/>
      <sz val="8"/>
      <color rgb="FF5B6475"/>
      <name val="Arial"/>
      <family val="0"/>
      <charset val="1"/>
    </font>
    <font>
      <b val="true"/>
      <sz val="9"/>
      <color rgb="FF2A3140"/>
      <name val="Arial"/>
      <family val="0"/>
      <charset val="1"/>
    </font>
    <font>
      <b val="true"/>
      <sz val="9"/>
      <color rgb="FF000000"/>
      <name val="Arial"/>
      <family val="0"/>
      <charset val="1"/>
    </font>
    <font>
      <sz val="9"/>
      <color rgb="FF000000"/>
      <name val="Arial"/>
      <family val="0"/>
      <charset val="1"/>
    </font>
    <font>
      <sz val="9"/>
      <color rgb="FF008000"/>
      <name val="Arial"/>
      <family val="0"/>
      <charset val="1"/>
    </font>
    <font>
      <b val="true"/>
      <sz val="9"/>
      <color rgb="FF008000"/>
      <name val="Arial"/>
      <family val="0"/>
      <charset val="1"/>
    </font>
    <font>
      <b val="true"/>
      <sz val="9"/>
      <color rgb="FF0B5D4B"/>
      <name val="Arial"/>
      <family val="0"/>
      <charset val="1"/>
    </font>
  </fonts>
  <fills count="4">
    <fill>
      <patternFill patternType="none"/>
    </fill>
    <fill>
      <patternFill patternType="gray125"/>
    </fill>
    <fill>
      <patternFill patternType="solid">
        <fgColor rgb="FF1E3A5F"/>
        <bgColor rgb="FF2A3140"/>
      </patternFill>
    </fill>
    <fill>
      <patternFill patternType="solid">
        <fgColor rgb="FFE4EAF3"/>
        <bgColor rgb="FFDDDCD4"/>
      </patternFill>
    </fill>
  </fills>
  <borders count="2">
    <border diagonalUp="false" diagonalDown="false">
      <left/>
      <right/>
      <top/>
      <bottom/>
      <diagonal/>
    </border>
    <border diagonalUp="false" diagonalDown="false">
      <left/>
      <right/>
      <top/>
      <bottom style="thin">
        <color rgb="FFDDDCD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3" borderId="1" xfId="0" applyFont="true" applyBorder="true" applyAlignment="false" applyProtection="false">
      <alignment horizontal="general" vertical="bottom" textRotation="0" wrapText="false" indent="0" shrinkToFit="false"/>
      <protection locked="true" hidden="false"/>
    </xf>
    <xf numFmtId="164" fontId="18" fillId="3" borderId="1" xfId="0" applyFont="true" applyBorder="true" applyAlignment="true" applyProtection="false">
      <alignment horizontal="right" vertical="bottom" textRotation="0" wrapText="tru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5" fontId="19" fillId="0" borderId="0" xfId="0" applyFont="true" applyBorder="false" applyAlignment="true" applyProtection="false">
      <alignment horizontal="right" vertical="bottom" textRotation="0" wrapText="false" indent="0" shrinkToFit="false"/>
      <protection locked="true" hidden="false"/>
    </xf>
    <xf numFmtId="166" fontId="21" fillId="0" borderId="0" xfId="0" applyFont="true" applyBorder="false" applyAlignment="true" applyProtection="false">
      <alignment horizontal="right"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23" fillId="0" borderId="0" xfId="0" applyFont="true" applyBorder="false" applyAlignment="true" applyProtection="false">
      <alignment horizontal="general" vertical="bottom" textRotation="0" wrapText="false" indent="0" shrinkToFit="false"/>
      <protection locked="true" hidden="false"/>
    </xf>
    <xf numFmtId="166" fontId="24" fillId="0" borderId="0" xfId="0" applyFont="true" applyBorder="false" applyAlignment="true" applyProtection="false">
      <alignment horizontal="right" vertical="bottom" textRotation="0" wrapText="false" indent="0" shrinkToFit="false"/>
      <protection locked="true" hidden="false"/>
    </xf>
    <xf numFmtId="167" fontId="21" fillId="0" borderId="0" xfId="0" applyFont="true" applyBorder="false" applyAlignment="true" applyProtection="false">
      <alignment horizontal="right" vertical="bottom" textRotation="0" wrapText="false" indent="0" shrinkToFit="false"/>
      <protection locked="true" hidden="false"/>
    </xf>
    <xf numFmtId="168" fontId="21" fillId="0" borderId="0" xfId="0" applyFont="true" applyBorder="false" applyAlignment="true" applyProtection="false">
      <alignment horizontal="right" vertical="bottom" textRotation="0" wrapText="false" indent="0" shrinkToFit="false"/>
      <protection locked="true" hidden="false"/>
    </xf>
    <xf numFmtId="169" fontId="21" fillId="0" borderId="0" xfId="0" applyFont="true" applyBorder="false" applyAlignment="true" applyProtection="false">
      <alignment horizontal="right" vertical="bottom" textRotation="0" wrapText="false" indent="0" shrinkToFit="false"/>
      <protection locked="true" hidden="false"/>
    </xf>
    <xf numFmtId="168" fontId="25" fillId="0" borderId="0" xfId="0" applyFont="true" applyBorder="false" applyAlignment="true" applyProtection="false">
      <alignment horizontal="right" vertical="bottom" textRotation="0" wrapText="false" indent="0" shrinkToFit="false"/>
      <protection locked="true" hidden="false"/>
    </xf>
    <xf numFmtId="166" fontId="25" fillId="0" borderId="0" xfId="0" applyFont="true" applyBorder="false" applyAlignment="true" applyProtection="false">
      <alignment horizontal="right" vertical="bottom" textRotation="0" wrapText="false" indent="0" shrinkToFit="false"/>
      <protection locked="true" hidden="false"/>
    </xf>
    <xf numFmtId="170" fontId="21" fillId="0" borderId="0" xfId="0" applyFont="true" applyBorder="false" applyAlignment="true" applyProtection="false">
      <alignment horizontal="right" vertical="bottom" textRotation="0" wrapText="false" indent="0" shrinkToFit="false"/>
      <protection locked="true" hidden="false"/>
    </xf>
    <xf numFmtId="171" fontId="21" fillId="0" borderId="0" xfId="0" applyFont="true" applyBorder="false" applyAlignment="true" applyProtection="false">
      <alignment horizontal="right" vertical="bottom" textRotation="0" wrapText="false" indent="0" shrinkToFit="false"/>
      <protection locked="true" hidden="false"/>
    </xf>
    <xf numFmtId="171" fontId="24" fillId="0" borderId="0" xfId="0" applyFont="true" applyBorder="false" applyAlignment="true" applyProtection="false">
      <alignment horizontal="right" vertical="bottom" textRotation="0" wrapText="false" indent="0" shrinkToFit="false"/>
      <protection locked="true" hidden="false"/>
    </xf>
    <xf numFmtId="164" fontId="19" fillId="0" borderId="0" xfId="0" applyFont="true" applyBorder="false" applyAlignment="true" applyProtection="false">
      <alignment horizontal="right" vertical="bottom" textRotation="0" wrapText="true" indent="0" shrinkToFit="false"/>
      <protection locked="true" hidden="false"/>
    </xf>
    <xf numFmtId="172" fontId="21" fillId="0" borderId="0" xfId="0" applyFont="true" applyBorder="false" applyAlignment="true" applyProtection="false">
      <alignment horizontal="right" vertical="bottom" textRotation="0" wrapText="false" indent="0" shrinkToFit="false"/>
      <protection locked="true" hidden="false"/>
    </xf>
    <xf numFmtId="169" fontId="25" fillId="0" borderId="0" xfId="0" applyFont="true" applyBorder="false" applyAlignment="true" applyProtection="false">
      <alignment horizontal="right" vertical="bottom" textRotation="0" wrapText="false" indent="0" shrinkToFit="false"/>
      <protection locked="true" hidden="false"/>
    </xf>
    <xf numFmtId="170" fontId="26" fillId="0" borderId="0" xfId="0" applyFont="true" applyBorder="false" applyAlignment="true" applyProtection="false">
      <alignment horizontal="right"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9" fontId="24" fillId="0" borderId="0" xfId="0" applyFont="true" applyBorder="false" applyAlignment="true" applyProtection="false">
      <alignment horizontal="right" vertical="bottom" textRotation="0" wrapText="false" indent="0" shrinkToFit="false"/>
      <protection locked="true" hidden="false"/>
    </xf>
    <xf numFmtId="170" fontId="27" fillId="0" borderId="0" xfId="0" applyFont="true" applyBorder="false" applyAlignment="true" applyProtection="false">
      <alignment horizontal="right" vertical="bottom" textRotation="0" wrapText="false" indent="0" shrinkToFit="false"/>
      <protection locked="true" hidden="false"/>
    </xf>
    <xf numFmtId="170" fontId="25" fillId="0" borderId="0" xfId="0" applyFont="true" applyBorder="false" applyAlignment="true" applyProtection="false">
      <alignment horizontal="right"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9" fontId="26" fillId="0" borderId="0" xfId="0" applyFont="true" applyBorder="false" applyAlignment="true" applyProtection="false">
      <alignment horizontal="right" vertical="bottom" textRotation="0" wrapText="false" indent="0" shrinkToFit="false"/>
      <protection locked="true" hidden="false"/>
    </xf>
    <xf numFmtId="173" fontId="21" fillId="0" borderId="0" xfId="0" applyFont="true" applyBorder="false" applyAlignment="true" applyProtection="false">
      <alignment horizontal="right" vertical="bottom" textRotation="0" wrapText="false" indent="0" shrinkToFit="false"/>
      <protection locked="true" hidden="false"/>
    </xf>
    <xf numFmtId="164" fontId="19" fillId="0" borderId="0" xfId="0" applyFont="true" applyBorder="false" applyAlignment="true" applyProtection="false">
      <alignment horizontal="left" vertical="top" textRotation="0" wrapText="true" indent="0" shrinkToFit="false"/>
      <protection locked="true" hidden="false"/>
    </xf>
    <xf numFmtId="170" fontId="24" fillId="0" borderId="0" xfId="0" applyFont="true" applyBorder="false" applyAlignment="true" applyProtection="false">
      <alignment horizontal="right" vertical="bottom" textRotation="0" wrapText="false" indent="0" shrinkToFit="false"/>
      <protection locked="true" hidden="false"/>
    </xf>
    <xf numFmtId="164" fontId="19" fillId="0" borderId="0" xfId="0" applyFont="true" applyBorder="false" applyAlignment="true" applyProtection="false">
      <alignment horizontal="general" vertical="top" textRotation="0" wrapText="true" indent="0" shrinkToFit="false"/>
      <protection locked="true" hidden="false"/>
    </xf>
    <xf numFmtId="174" fontId="21" fillId="0" borderId="0" xfId="0" applyFont="true" applyBorder="false" applyAlignment="true" applyProtection="false">
      <alignment horizontal="right" vertical="bottom" textRotation="0" wrapText="false" indent="0" shrinkToFit="false"/>
      <protection locked="true" hidden="false"/>
    </xf>
    <xf numFmtId="164" fontId="18" fillId="3"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75" fontId="26" fillId="0" borderId="0" xfId="0" applyFont="true" applyBorder="false" applyAlignment="false" applyProtection="false">
      <alignment horizontal="general" vertical="bottom" textRotation="0" wrapText="false" indent="0" shrinkToFit="false"/>
      <protection locked="true" hidden="false"/>
    </xf>
    <xf numFmtId="176" fontId="15" fillId="0" borderId="0" xfId="0" applyFont="true" applyBorder="false" applyAlignment="false" applyProtection="false">
      <alignment horizontal="general" vertical="bottom" textRotation="0" wrapText="false" indent="0" shrinkToFit="false"/>
      <protection locked="true" hidden="false"/>
    </xf>
    <xf numFmtId="177" fontId="21" fillId="0" borderId="0" xfId="0" applyFont="true" applyBorder="false" applyAlignment="false" applyProtection="false">
      <alignment horizontal="general" vertical="bottom" textRotation="0" wrapText="false" indent="0" shrinkToFit="false"/>
      <protection locked="tru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75" fontId="2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b val="1"/>
        <color rgb="FFB42318"/>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B5D4B"/>
      <rgbColor rgb="FFC0C0C0"/>
      <rgbColor rgb="FF808080"/>
      <rgbColor rgb="FF9999FF"/>
      <rgbColor rgb="FF993366"/>
      <rgbColor rgb="FFFFFFCC"/>
      <rgbColor rgb="FFE4EAF3"/>
      <rgbColor rgb="FF660066"/>
      <rgbColor rgb="FFFF8080"/>
      <rgbColor rgb="FF0066CC"/>
      <rgbColor rgb="FFDDDCD4"/>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69696"/>
      <rgbColor rgb="FF1E3A5F"/>
      <rgbColor rgb="FF339966"/>
      <rgbColor rgb="FF121826"/>
      <rgbColor rgb="FF333300"/>
      <rgbColor rgb="FFB42318"/>
      <rgbColor rgb="FF993366"/>
      <rgbColor rgb="FF333399"/>
      <rgbColor rgb="FF2A31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90"/>
  </cols>
  <sheetData>
    <row r="2" customFormat="false" ht="22.05"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c r="C5" s="4" t="s">
        <v>3</v>
      </c>
    </row>
    <row r="6" customFormat="false" ht="15" hidden="false" customHeight="false" outlineLevel="0" collapsed="false">
      <c r="B6" s="3" t="s">
        <v>4</v>
      </c>
      <c r="C6" s="4" t="s">
        <v>5</v>
      </c>
    </row>
    <row r="7" customFormat="false" ht="15" hidden="false" customHeight="false" outlineLevel="0" collapsed="false">
      <c r="B7" s="3" t="s">
        <v>6</v>
      </c>
      <c r="C7" s="4" t="s">
        <v>7</v>
      </c>
    </row>
    <row r="8" customFormat="false" ht="15" hidden="false" customHeight="false" outlineLevel="0" collapsed="false">
      <c r="B8" s="3" t="s">
        <v>8</v>
      </c>
      <c r="C8" s="4" t="s">
        <v>9</v>
      </c>
    </row>
    <row r="9" customFormat="false" ht="15" hidden="false" customHeight="false" outlineLevel="0" collapsed="false">
      <c r="B9" s="3" t="s">
        <v>10</v>
      </c>
      <c r="C9" s="4" t="s">
        <v>11</v>
      </c>
    </row>
    <row r="10" customFormat="false" ht="15" hidden="false" customHeight="false" outlineLevel="0" collapsed="false">
      <c r="B10" s="3" t="s">
        <v>12</v>
      </c>
      <c r="C10" s="5" t="str">
        <f aca="false">Checks!G54</f>
        <v>ALL CHECKS OK</v>
      </c>
    </row>
    <row r="12" customFormat="false" ht="15" hidden="false" customHeight="false" outlineLevel="0" collapsed="false">
      <c r="B12" s="6" t="s">
        <v>13</v>
      </c>
    </row>
    <row r="13" customFormat="false" ht="15" hidden="false" customHeight="false" outlineLevel="0" collapsed="false">
      <c r="B13" s="7" t="s">
        <v>14</v>
      </c>
      <c r="C13" s="8" t="s">
        <v>15</v>
      </c>
    </row>
    <row r="14" customFormat="false" ht="15" hidden="false" customHeight="false" outlineLevel="0" collapsed="false">
      <c r="B14" s="7" t="s">
        <v>16</v>
      </c>
      <c r="C14" s="8" t="s">
        <v>17</v>
      </c>
    </row>
    <row r="15" customFormat="false" ht="15" hidden="false" customHeight="false" outlineLevel="0" collapsed="false">
      <c r="B15" s="7" t="s">
        <v>18</v>
      </c>
      <c r="C15" s="8" t="s">
        <v>19</v>
      </c>
    </row>
    <row r="16" customFormat="false" ht="15" hidden="false" customHeight="false" outlineLevel="0" collapsed="false">
      <c r="B16" s="7" t="s">
        <v>20</v>
      </c>
      <c r="C16" s="8" t="s">
        <v>21</v>
      </c>
    </row>
    <row r="17" customFormat="false" ht="15" hidden="false" customHeight="false" outlineLevel="0" collapsed="false">
      <c r="B17" s="7" t="s">
        <v>22</v>
      </c>
      <c r="C17" s="8" t="s">
        <v>23</v>
      </c>
    </row>
    <row r="18" customFormat="false" ht="15" hidden="false" customHeight="false" outlineLevel="0" collapsed="false">
      <c r="B18" s="7" t="s">
        <v>24</v>
      </c>
      <c r="C18" s="8" t="s">
        <v>25</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&amp;LIC Simulator · TCW Steel City Senior Lending BDC · Foundational · Practice use only&amp;RPage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110"/>
  </cols>
  <sheetData>
    <row r="2" customFormat="false" ht="17.35" hidden="false" customHeight="false" outlineLevel="0" collapsed="false">
      <c r="B2" s="9" t="s">
        <v>14</v>
      </c>
    </row>
    <row r="4" customFormat="false" ht="15" hidden="false" customHeight="false" outlineLevel="0" collapsed="false">
      <c r="B4" s="10" t="s">
        <v>26</v>
      </c>
      <c r="C4" s="11"/>
    </row>
    <row r="5" customFormat="false" ht="22.35" hidden="false" customHeight="false" outlineLevel="0" collapsed="false">
      <c r="B5" s="12" t="s">
        <v>27</v>
      </c>
      <c r="C5" s="13" t="s">
        <v>28</v>
      </c>
    </row>
    <row r="6" customFormat="false" ht="22.35" hidden="false" customHeight="false" outlineLevel="0" collapsed="false">
      <c r="B6" s="12" t="s">
        <v>29</v>
      </c>
      <c r="C6" s="13" t="s">
        <v>30</v>
      </c>
    </row>
    <row r="7" customFormat="false" ht="22.35" hidden="false" customHeight="false" outlineLevel="0" collapsed="false">
      <c r="B7" s="12" t="s">
        <v>31</v>
      </c>
      <c r="C7" s="13" t="s">
        <v>32</v>
      </c>
    </row>
    <row r="8" customFormat="false" ht="32.8" hidden="false" customHeight="false" outlineLevel="0" collapsed="false">
      <c r="B8" s="12" t="s">
        <v>33</v>
      </c>
      <c r="C8" s="13" t="s">
        <v>34</v>
      </c>
    </row>
    <row r="9" customFormat="false" ht="15" hidden="false" customHeight="false" outlineLevel="0" collapsed="false">
      <c r="B9" s="12" t="s">
        <v>35</v>
      </c>
      <c r="C9" s="13" t="s">
        <v>36</v>
      </c>
    </row>
    <row r="10" customFormat="false" ht="15" hidden="false" customHeight="false" outlineLevel="0" collapsed="false">
      <c r="B10" s="12" t="s">
        <v>37</v>
      </c>
      <c r="C10" s="13" t="s">
        <v>38</v>
      </c>
    </row>
    <row r="11" customFormat="false" ht="15" hidden="false" customHeight="false" outlineLevel="0" collapsed="false">
      <c r="B11" s="10" t="s">
        <v>39</v>
      </c>
      <c r="C11" s="11"/>
    </row>
    <row r="12" customFormat="false" ht="15" hidden="false" customHeight="false" outlineLevel="0" collapsed="false">
      <c r="B12" s="12" t="s">
        <v>40</v>
      </c>
      <c r="C12" s="13" t="s">
        <v>41</v>
      </c>
    </row>
    <row r="13" customFormat="false" ht="15" hidden="false" customHeight="false" outlineLevel="0" collapsed="false">
      <c r="B13" s="12" t="s">
        <v>42</v>
      </c>
      <c r="C13" s="13" t="s">
        <v>43</v>
      </c>
    </row>
    <row r="14" customFormat="false" ht="15" hidden="false" customHeight="false" outlineLevel="0" collapsed="false">
      <c r="B14" s="12" t="s">
        <v>44</v>
      </c>
      <c r="C14" s="13" t="s">
        <v>45</v>
      </c>
    </row>
    <row r="15" customFormat="false" ht="22.35" hidden="false" customHeight="false" outlineLevel="0" collapsed="false">
      <c r="B15" s="12" t="s">
        <v>46</v>
      </c>
      <c r="C15" s="13" t="s">
        <v>47</v>
      </c>
    </row>
    <row r="16" customFormat="false" ht="15" hidden="false" customHeight="false" outlineLevel="0" collapsed="false">
      <c r="B16" s="12" t="s">
        <v>48</v>
      </c>
      <c r="C16" s="13" t="s">
        <v>49</v>
      </c>
    </row>
    <row r="17" customFormat="false" ht="15" hidden="false" customHeight="false" outlineLevel="0" collapsed="false">
      <c r="B17" s="12" t="s">
        <v>50</v>
      </c>
      <c r="C17" s="13" t="s">
        <v>51</v>
      </c>
    </row>
    <row r="18" customFormat="false" ht="22.35" hidden="false" customHeight="false" outlineLevel="0" collapsed="false">
      <c r="B18" s="12" t="s">
        <v>52</v>
      </c>
      <c r="C18" s="13" t="s">
        <v>53</v>
      </c>
    </row>
    <row r="19" customFormat="false" ht="22.35" hidden="false" customHeight="false" outlineLevel="0" collapsed="false">
      <c r="B19" s="12" t="s">
        <v>54</v>
      </c>
      <c r="C19" s="13" t="s">
        <v>55</v>
      </c>
    </row>
    <row r="20" customFormat="false" ht="15" hidden="false" customHeight="false" outlineLevel="0" collapsed="false">
      <c r="B20" s="12" t="s">
        <v>56</v>
      </c>
      <c r="C20" s="13" t="s">
        <v>57</v>
      </c>
    </row>
    <row r="21" customFormat="false" ht="15" hidden="false" customHeight="false" outlineLevel="0" collapsed="false">
      <c r="B21" s="12" t="s">
        <v>58</v>
      </c>
      <c r="C21" s="13" t="s">
        <v>59</v>
      </c>
    </row>
    <row r="22" customFormat="false" ht="15" hidden="false" customHeight="false" outlineLevel="0" collapsed="false">
      <c r="B22" s="10" t="s">
        <v>60</v>
      </c>
      <c r="C22" s="11"/>
    </row>
    <row r="23" customFormat="false" ht="22.35" hidden="false" customHeight="false" outlineLevel="0" collapsed="false">
      <c r="B23" s="12" t="s">
        <v>61</v>
      </c>
      <c r="C23" s="13" t="s">
        <v>62</v>
      </c>
    </row>
    <row r="24" customFormat="false" ht="22.35" hidden="false" customHeight="false" outlineLevel="0" collapsed="false">
      <c r="B24" s="12" t="s">
        <v>63</v>
      </c>
      <c r="C24" s="13" t="s">
        <v>64</v>
      </c>
    </row>
    <row r="25" customFormat="false" ht="15" hidden="false" customHeight="false" outlineLevel="0" collapsed="false">
      <c r="B25" s="12" t="s">
        <v>65</v>
      </c>
      <c r="C25" s="13" t="s">
        <v>66</v>
      </c>
    </row>
    <row r="26" customFormat="false" ht="22.35" hidden="false" customHeight="false" outlineLevel="0" collapsed="false">
      <c r="B26" s="12" t="s">
        <v>67</v>
      </c>
      <c r="C26" s="13" t="s">
        <v>68</v>
      </c>
    </row>
    <row r="27" customFormat="false" ht="15" hidden="false" customHeight="false" outlineLevel="0" collapsed="false">
      <c r="B27" s="12" t="s">
        <v>69</v>
      </c>
      <c r="C27" s="13" t="s">
        <v>70</v>
      </c>
    </row>
    <row r="28" customFormat="false" ht="32.8" hidden="false" customHeight="false" outlineLevel="0" collapsed="false">
      <c r="B28" s="12" t="s">
        <v>71</v>
      </c>
      <c r="C28" s="13" t="s">
        <v>72</v>
      </c>
    </row>
    <row r="29" customFormat="false" ht="22.35" hidden="false" customHeight="false" outlineLevel="0" collapsed="false">
      <c r="B29" s="12" t="s">
        <v>73</v>
      </c>
      <c r="C29" s="13" t="s">
        <v>74</v>
      </c>
    </row>
    <row r="30" customFormat="false" ht="53.7" hidden="false" customHeight="false" outlineLevel="0" collapsed="false">
      <c r="B30" s="12" t="s">
        <v>75</v>
      </c>
      <c r="C30" s="13" t="s">
        <v>76</v>
      </c>
    </row>
    <row r="31" customFormat="false" ht="15" hidden="false" customHeight="false" outlineLevel="0" collapsed="false">
      <c r="B31" s="10" t="s">
        <v>77</v>
      </c>
      <c r="C31" s="11"/>
    </row>
    <row r="32" customFormat="false" ht="22.35" hidden="false" customHeight="false" outlineLevel="0" collapsed="false">
      <c r="B32" s="12" t="s">
        <v>78</v>
      </c>
      <c r="C32" s="13" t="s">
        <v>79</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&amp;LIC Simulator · TCW Steel City Senior Lending BDC · Foundational · Practice use only&amp;RPage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M9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2"/>
    <col collapsed="false" customWidth="true" hidden="false" outlineLevel="0" max="12" min="4" style="0" width="12.5"/>
    <col collapsed="false" customWidth="true" hidden="false" outlineLevel="0" max="13" min="13" style="0" width="44"/>
  </cols>
  <sheetData>
    <row r="1" customFormat="false" ht="16.15" hidden="false" customHeight="false" outlineLevel="0" collapsed="false">
      <c r="B1" s="14" t="s">
        <v>80</v>
      </c>
    </row>
    <row r="2" customFormat="false" ht="15" hidden="false" customHeight="false" outlineLevel="0" collapsed="false">
      <c r="B2" s="15" t="s">
        <v>81</v>
      </c>
    </row>
    <row r="4" customFormat="false" ht="15" hidden="false" customHeight="false" outlineLevel="0" collapsed="false">
      <c r="B4" s="10" t="s">
        <v>82</v>
      </c>
      <c r="C4" s="11"/>
      <c r="D4" s="11"/>
      <c r="E4" s="11"/>
      <c r="F4" s="11"/>
      <c r="G4" s="11"/>
      <c r="H4" s="11"/>
      <c r="I4" s="11"/>
      <c r="J4" s="11"/>
      <c r="K4" s="11"/>
      <c r="L4" s="11"/>
      <c r="M4" s="11"/>
    </row>
    <row r="5" customFormat="false" ht="15" hidden="false" customHeight="false" outlineLevel="0" collapsed="false">
      <c r="B5" s="16" t="s">
        <v>83</v>
      </c>
      <c r="C5" s="16" t="s">
        <v>29</v>
      </c>
      <c r="D5" s="17" t="s">
        <v>84</v>
      </c>
      <c r="E5" s="17" t="s">
        <v>85</v>
      </c>
      <c r="F5" s="17" t="s">
        <v>86</v>
      </c>
    </row>
    <row r="6" customFormat="false" ht="15" hidden="false" customHeight="false" outlineLevel="0" collapsed="false">
      <c r="B6" s="18" t="s">
        <v>87</v>
      </c>
      <c r="C6" s="19" t="s">
        <v>88</v>
      </c>
      <c r="D6" s="20" t="n">
        <v>46022</v>
      </c>
      <c r="E6" s="20" t="n">
        <v>46112</v>
      </c>
      <c r="F6" s="20" t="n">
        <v>46203</v>
      </c>
    </row>
    <row r="7" customFormat="false" ht="15" hidden="false" customHeight="false" outlineLevel="0" collapsed="false">
      <c r="B7" s="18" t="s">
        <v>89</v>
      </c>
      <c r="C7" s="19" t="s">
        <v>90</v>
      </c>
      <c r="D7" s="21" t="n">
        <v>340.851</v>
      </c>
      <c r="E7" s="21" t="n">
        <v>381.917</v>
      </c>
      <c r="F7" s="21" t="n">
        <v>463.025</v>
      </c>
      <c r="G7" s="22" t="s">
        <v>91</v>
      </c>
    </row>
    <row r="8" customFormat="false" ht="15" hidden="false" customHeight="false" outlineLevel="0" collapsed="false">
      <c r="B8" s="18" t="s">
        <v>92</v>
      </c>
      <c r="C8" s="19" t="s">
        <v>90</v>
      </c>
      <c r="D8" s="21" t="n">
        <v>3.299</v>
      </c>
      <c r="E8" s="21" t="n">
        <v>7.374</v>
      </c>
      <c r="F8" s="21" t="n">
        <v>46.309</v>
      </c>
    </row>
    <row r="9" customFormat="false" ht="15" hidden="false" customHeight="false" outlineLevel="0" collapsed="false">
      <c r="B9" s="18" t="s">
        <v>93</v>
      </c>
      <c r="C9" s="19" t="s">
        <v>90</v>
      </c>
      <c r="D9" s="21" t="n">
        <v>380.627</v>
      </c>
      <c r="E9" s="21" t="n">
        <v>380.463</v>
      </c>
      <c r="F9" s="21" t="n">
        <v>345.692</v>
      </c>
      <c r="G9" s="22" t="s">
        <v>94</v>
      </c>
    </row>
    <row r="10" customFormat="false" ht="15" hidden="false" customHeight="false" outlineLevel="0" collapsed="false">
      <c r="B10" s="18" t="s">
        <v>95</v>
      </c>
      <c r="C10" s="19" t="s">
        <v>90</v>
      </c>
      <c r="D10" s="21" t="n">
        <v>1.981</v>
      </c>
      <c r="E10" s="21" t="n">
        <v>4.807</v>
      </c>
      <c r="F10" s="21" t="n">
        <v>4.517</v>
      </c>
    </row>
    <row r="11" customFormat="false" ht="15" hidden="false" customHeight="false" outlineLevel="0" collapsed="false">
      <c r="B11" s="18" t="s">
        <v>96</v>
      </c>
      <c r="C11" s="19" t="s">
        <v>90</v>
      </c>
      <c r="D11" s="21" t="n">
        <v>1.229</v>
      </c>
      <c r="E11" s="21" t="n">
        <v>44.823</v>
      </c>
      <c r="F11" s="21" t="n">
        <v>1.109</v>
      </c>
      <c r="G11" s="22" t="s">
        <v>97</v>
      </c>
    </row>
    <row r="12" customFormat="false" ht="15" hidden="false" customHeight="false" outlineLevel="0" collapsed="false">
      <c r="B12" s="23" t="s">
        <v>98</v>
      </c>
      <c r="C12" s="19" t="s">
        <v>90</v>
      </c>
      <c r="D12" s="24" t="n">
        <f aca="false">SUM(D7:D11)</f>
        <v>727.987</v>
      </c>
      <c r="E12" s="24" t="n">
        <f aca="false">SUM(E7:E11)</f>
        <v>819.384</v>
      </c>
      <c r="F12" s="24" t="n">
        <f aca="false">SUM(F7:F11)</f>
        <v>860.652</v>
      </c>
    </row>
    <row r="13" customFormat="false" ht="15" hidden="false" customHeight="false" outlineLevel="0" collapsed="false">
      <c r="B13" s="18" t="s">
        <v>99</v>
      </c>
      <c r="C13" s="19" t="s">
        <v>90</v>
      </c>
      <c r="D13" s="21" t="n">
        <v>380.627</v>
      </c>
      <c r="E13" s="21" t="n">
        <v>380.463</v>
      </c>
      <c r="F13" s="21" t="n">
        <v>345.692</v>
      </c>
    </row>
    <row r="14" customFormat="false" ht="15" hidden="false" customHeight="false" outlineLevel="0" collapsed="false">
      <c r="B14" s="18" t="s">
        <v>100</v>
      </c>
      <c r="C14" s="19" t="s">
        <v>90</v>
      </c>
      <c r="D14" s="21" t="n">
        <v>223.785</v>
      </c>
      <c r="E14" s="21" t="n">
        <v>88.085</v>
      </c>
      <c r="F14" s="21" t="n">
        <v>130.185</v>
      </c>
      <c r="G14" s="22" t="s">
        <v>101</v>
      </c>
    </row>
    <row r="15" customFormat="false" ht="15" hidden="false" customHeight="false" outlineLevel="0" collapsed="false">
      <c r="B15" s="18" t="s">
        <v>102</v>
      </c>
      <c r="C15" s="19" t="s">
        <v>90</v>
      </c>
      <c r="D15" s="21" t="n">
        <v>0</v>
      </c>
      <c r="E15" s="21" t="n">
        <v>100.078</v>
      </c>
      <c r="F15" s="21" t="n">
        <v>100.203</v>
      </c>
      <c r="G15" s="22" t="s">
        <v>103</v>
      </c>
    </row>
    <row r="16" customFormat="false" ht="15" hidden="false" customHeight="false" outlineLevel="0" collapsed="false">
      <c r="B16" s="18" t="s">
        <v>104</v>
      </c>
      <c r="C16" s="19" t="s">
        <v>90</v>
      </c>
      <c r="D16" s="21" t="n">
        <v>4.851</v>
      </c>
      <c r="E16" s="21" t="n">
        <v>6.755</v>
      </c>
      <c r="F16" s="21" t="n">
        <v>5.066</v>
      </c>
      <c r="G16" s="22" t="s">
        <v>105</v>
      </c>
    </row>
    <row r="17" customFormat="false" ht="15" hidden="false" customHeight="false" outlineLevel="0" collapsed="false">
      <c r="B17" s="23" t="s">
        <v>106</v>
      </c>
      <c r="C17" s="19" t="s">
        <v>90</v>
      </c>
      <c r="D17" s="24" t="n">
        <f aca="false">SUM(D13:D16)</f>
        <v>609.263</v>
      </c>
      <c r="E17" s="24" t="n">
        <f aca="false">SUM(E13:E16)</f>
        <v>575.381</v>
      </c>
      <c r="F17" s="24" t="n">
        <f aca="false">SUM(F13:F16)</f>
        <v>581.146</v>
      </c>
    </row>
    <row r="18" customFormat="false" ht="15" hidden="false" customHeight="false" outlineLevel="0" collapsed="false">
      <c r="B18" s="23" t="s">
        <v>107</v>
      </c>
      <c r="C18" s="19" t="s">
        <v>90</v>
      </c>
      <c r="D18" s="24" t="n">
        <f aca="false">D12-D17</f>
        <v>118.724</v>
      </c>
      <c r="E18" s="24" t="n">
        <f aca="false">E12-E17</f>
        <v>244.003</v>
      </c>
      <c r="F18" s="24" t="n">
        <f aca="false">F12-F17</f>
        <v>279.506</v>
      </c>
    </row>
    <row r="20" customFormat="false" ht="15" hidden="false" customHeight="false" outlineLevel="0" collapsed="false">
      <c r="B20" s="18" t="s">
        <v>108</v>
      </c>
      <c r="C20" s="19" t="s">
        <v>90</v>
      </c>
      <c r="D20" s="21" t="n">
        <v>727.987</v>
      </c>
      <c r="E20" s="21" t="n">
        <v>819.384</v>
      </c>
      <c r="F20" s="21" t="n">
        <v>860.652</v>
      </c>
    </row>
    <row r="21" customFormat="false" ht="15" hidden="false" customHeight="false" outlineLevel="0" collapsed="false">
      <c r="B21" s="18" t="s">
        <v>109</v>
      </c>
      <c r="C21" s="19" t="s">
        <v>90</v>
      </c>
      <c r="D21" s="21" t="n">
        <v>609.263</v>
      </c>
      <c r="E21" s="21" t="n">
        <v>575.381</v>
      </c>
      <c r="F21" s="21" t="n">
        <v>581.146</v>
      </c>
    </row>
    <row r="22" customFormat="false" ht="15" hidden="false" customHeight="false" outlineLevel="0" collapsed="false">
      <c r="B22" s="18" t="s">
        <v>110</v>
      </c>
      <c r="C22" s="19" t="s">
        <v>90</v>
      </c>
      <c r="D22" s="21" t="n">
        <v>118.724</v>
      </c>
      <c r="E22" s="21" t="n">
        <v>244.003</v>
      </c>
      <c r="F22" s="21" t="n">
        <v>279.506</v>
      </c>
    </row>
    <row r="23" customFormat="false" ht="15" hidden="false" customHeight="false" outlineLevel="0" collapsed="false">
      <c r="B23" s="18" t="s">
        <v>111</v>
      </c>
      <c r="C23" s="19" t="s">
        <v>90</v>
      </c>
      <c r="D23" s="21" t="n">
        <v>338.508</v>
      </c>
      <c r="E23" s="21" t="n">
        <v>378.351</v>
      </c>
      <c r="F23" s="21" t="n">
        <v>458.186</v>
      </c>
    </row>
    <row r="24" customFormat="false" ht="15" hidden="false" customHeight="false" outlineLevel="0" collapsed="false">
      <c r="B24" s="18" t="s">
        <v>112</v>
      </c>
      <c r="C24" s="19" t="s">
        <v>113</v>
      </c>
      <c r="D24" s="25" t="n">
        <v>19.74</v>
      </c>
      <c r="E24" s="25" t="n">
        <v>20.18</v>
      </c>
      <c r="F24" s="25" t="n">
        <v>19.96</v>
      </c>
    </row>
    <row r="25" customFormat="false" ht="15" hidden="false" customHeight="false" outlineLevel="0" collapsed="false">
      <c r="B25" s="18" t="s">
        <v>114</v>
      </c>
      <c r="C25" s="19" t="s">
        <v>115</v>
      </c>
      <c r="D25" s="26" t="n">
        <v>6014515</v>
      </c>
      <c r="E25" s="26" t="n">
        <v>12093674</v>
      </c>
      <c r="F25" s="26" t="n">
        <v>14006125</v>
      </c>
    </row>
    <row r="26" customFormat="false" ht="15" hidden="false" customHeight="false" outlineLevel="0" collapsed="false">
      <c r="B26" s="18" t="s">
        <v>116</v>
      </c>
      <c r="C26" s="19" t="s">
        <v>90</v>
      </c>
      <c r="D26" s="21" t="n">
        <v>223.785</v>
      </c>
      <c r="E26" s="21" t="n">
        <v>193.085</v>
      </c>
      <c r="F26" s="21" t="n">
        <v>235.185</v>
      </c>
    </row>
    <row r="27" customFormat="false" ht="15" hidden="false" customHeight="false" outlineLevel="0" collapsed="false">
      <c r="B27" s="18" t="s">
        <v>117</v>
      </c>
      <c r="C27" s="19" t="s">
        <v>118</v>
      </c>
      <c r="D27" s="27" t="n">
        <v>1.53</v>
      </c>
      <c r="E27" s="27" t="n">
        <v>2.26</v>
      </c>
      <c r="F27" s="27" t="n">
        <v>2.19</v>
      </c>
      <c r="G27" s="22" t="s">
        <v>119</v>
      </c>
    </row>
    <row r="28" customFormat="false" ht="15" hidden="false" customHeight="false" outlineLevel="0" collapsed="false">
      <c r="B28" s="22" t="s">
        <v>120</v>
      </c>
    </row>
    <row r="30" customFormat="false" ht="15" hidden="false" customHeight="false" outlineLevel="0" collapsed="false">
      <c r="B30" s="10" t="s">
        <v>121</v>
      </c>
      <c r="C30" s="11"/>
      <c r="D30" s="11"/>
      <c r="E30" s="11"/>
      <c r="F30" s="11"/>
      <c r="G30" s="11"/>
      <c r="H30" s="11"/>
      <c r="I30" s="11"/>
      <c r="J30" s="11"/>
      <c r="K30" s="11"/>
      <c r="L30" s="11"/>
      <c r="M30" s="11"/>
    </row>
    <row r="31" customFormat="false" ht="22.35" hidden="false" customHeight="false" outlineLevel="0" collapsed="false">
      <c r="B31" s="16" t="s">
        <v>122</v>
      </c>
      <c r="C31" s="16" t="s">
        <v>29</v>
      </c>
      <c r="D31" s="17" t="s">
        <v>123</v>
      </c>
      <c r="E31" s="17" t="s">
        <v>124</v>
      </c>
      <c r="F31" s="17" t="s">
        <v>125</v>
      </c>
      <c r="G31" s="17" t="s">
        <v>126</v>
      </c>
      <c r="H31" s="17" t="s">
        <v>127</v>
      </c>
      <c r="I31" s="17" t="s">
        <v>128</v>
      </c>
      <c r="J31" s="17" t="s">
        <v>129</v>
      </c>
      <c r="K31" s="17" t="s">
        <v>130</v>
      </c>
      <c r="L31" s="17" t="s">
        <v>131</v>
      </c>
    </row>
    <row r="32" customFormat="false" ht="15" hidden="false" customHeight="false" outlineLevel="0" collapsed="false">
      <c r="B32" s="18" t="s">
        <v>132</v>
      </c>
      <c r="C32" s="19" t="s">
        <v>88</v>
      </c>
      <c r="D32" s="20" t="n">
        <v>45693</v>
      </c>
      <c r="E32" s="20" t="n">
        <v>45748</v>
      </c>
      <c r="F32" s="20" t="n">
        <v>45693</v>
      </c>
      <c r="G32" s="20" t="n">
        <v>45839</v>
      </c>
      <c r="H32" s="20" t="n">
        <v>45693</v>
      </c>
      <c r="I32" s="20" t="n">
        <v>46023</v>
      </c>
      <c r="J32" s="20" t="n">
        <v>46113</v>
      </c>
      <c r="K32" s="20" t="n">
        <v>46023</v>
      </c>
      <c r="L32" s="20" t="n">
        <v>45839</v>
      </c>
    </row>
    <row r="33" customFormat="false" ht="15" hidden="false" customHeight="false" outlineLevel="0" collapsed="false">
      <c r="B33" s="18" t="s">
        <v>133</v>
      </c>
      <c r="C33" s="19" t="s">
        <v>88</v>
      </c>
      <c r="D33" s="20" t="n">
        <v>45747</v>
      </c>
      <c r="E33" s="20" t="n">
        <v>45838</v>
      </c>
      <c r="F33" s="20" t="n">
        <v>45838</v>
      </c>
      <c r="G33" s="20" t="n">
        <v>46022</v>
      </c>
      <c r="H33" s="20" t="n">
        <v>46022</v>
      </c>
      <c r="I33" s="20" t="n">
        <v>46112</v>
      </c>
      <c r="J33" s="20" t="n">
        <v>46203</v>
      </c>
      <c r="K33" s="20" t="n">
        <v>46203</v>
      </c>
      <c r="L33" s="20" t="n">
        <v>46203</v>
      </c>
    </row>
    <row r="34" customFormat="false" ht="15" hidden="false" customHeight="false" outlineLevel="0" collapsed="false">
      <c r="B34" s="18" t="s">
        <v>134</v>
      </c>
      <c r="C34" s="19" t="s">
        <v>135</v>
      </c>
      <c r="D34" s="28" t="n">
        <f aca="false">D33-D32+1</f>
        <v>55</v>
      </c>
      <c r="E34" s="28" t="n">
        <f aca="false">E33-E32+1</f>
        <v>91</v>
      </c>
      <c r="F34" s="28" t="n">
        <f aca="false">F33-F32+1</f>
        <v>146</v>
      </c>
      <c r="G34" s="28" t="n">
        <f aca="false">G33-G32+1</f>
        <v>184</v>
      </c>
      <c r="H34" s="28" t="n">
        <f aca="false">H33-H32+1</f>
        <v>330</v>
      </c>
      <c r="I34" s="28" t="n">
        <f aca="false">I33-I32+1</f>
        <v>90</v>
      </c>
      <c r="J34" s="28" t="n">
        <f aca="false">J33-J32+1</f>
        <v>91</v>
      </c>
      <c r="K34" s="28" t="n">
        <f aca="false">K33-K32+1</f>
        <v>181</v>
      </c>
      <c r="L34" s="28" t="n">
        <f aca="false">L33-L32+1</f>
        <v>365</v>
      </c>
      <c r="M34" s="22" t="s">
        <v>136</v>
      </c>
    </row>
    <row r="35" customFormat="false" ht="15" hidden="false" customHeight="false" outlineLevel="0" collapsed="false">
      <c r="B35" s="18" t="s">
        <v>137</v>
      </c>
      <c r="C35" s="19" t="s">
        <v>90</v>
      </c>
      <c r="D35" s="21" t="n">
        <v>0</v>
      </c>
      <c r="E35" s="21" t="n">
        <v>0.478</v>
      </c>
      <c r="F35" s="29" t="n">
        <f aca="false">D35+E35</f>
        <v>0.478</v>
      </c>
      <c r="G35" s="29" t="n">
        <f aca="false">H35-F35</f>
        <v>7.944</v>
      </c>
      <c r="H35" s="21" t="n">
        <v>8.422</v>
      </c>
      <c r="I35" s="21" t="n">
        <v>8.618</v>
      </c>
      <c r="J35" s="21" t="n">
        <v>10.285</v>
      </c>
      <c r="K35" s="29" t="n">
        <f aca="false">I35+J35</f>
        <v>18.903</v>
      </c>
      <c r="L35" s="29" t="n">
        <f aca="false">H35+K35-F35</f>
        <v>26.847</v>
      </c>
    </row>
    <row r="36" customFormat="false" ht="15" hidden="false" customHeight="false" outlineLevel="0" collapsed="false">
      <c r="B36" s="18" t="s">
        <v>138</v>
      </c>
      <c r="C36" s="19" t="s">
        <v>90</v>
      </c>
      <c r="D36" s="21" t="n">
        <v>0</v>
      </c>
      <c r="E36" s="21" t="n">
        <v>0.483</v>
      </c>
      <c r="F36" s="29" t="n">
        <f aca="false">D36+E36</f>
        <v>0.483</v>
      </c>
      <c r="G36" s="29" t="n">
        <f aca="false">H36-F36</f>
        <v>3.474</v>
      </c>
      <c r="H36" s="21" t="n">
        <v>3.957</v>
      </c>
      <c r="I36" s="21" t="n">
        <v>3.289</v>
      </c>
      <c r="J36" s="21" t="n">
        <v>3.759</v>
      </c>
      <c r="K36" s="29" t="n">
        <f aca="false">I36+J36</f>
        <v>7.048</v>
      </c>
      <c r="L36" s="29" t="n">
        <f aca="false">H36+K36-F36</f>
        <v>10.522</v>
      </c>
      <c r="M36" s="22" t="s">
        <v>139</v>
      </c>
    </row>
    <row r="37" customFormat="false" ht="15" hidden="false" customHeight="false" outlineLevel="0" collapsed="false">
      <c r="B37" s="18" t="s">
        <v>140</v>
      </c>
      <c r="C37" s="19" t="s">
        <v>90</v>
      </c>
      <c r="D37" s="21" t="n">
        <v>0</v>
      </c>
      <c r="E37" s="21" t="n">
        <v>0</v>
      </c>
      <c r="F37" s="29" t="n">
        <f aca="false">D37+E37</f>
        <v>0</v>
      </c>
      <c r="G37" s="29" t="n">
        <f aca="false">H37-F37</f>
        <v>0.123</v>
      </c>
      <c r="H37" s="21" t="n">
        <v>0.123</v>
      </c>
      <c r="I37" s="21" t="n">
        <v>0.927</v>
      </c>
      <c r="J37" s="21" t="n">
        <v>1.677</v>
      </c>
      <c r="K37" s="29" t="n">
        <f aca="false">I37+J37</f>
        <v>2.604</v>
      </c>
      <c r="L37" s="29" t="n">
        <f aca="false">H37+K37-F37</f>
        <v>2.727</v>
      </c>
    </row>
    <row r="38" customFormat="false" ht="15" hidden="false" customHeight="false" outlineLevel="0" collapsed="false">
      <c r="B38" s="18" t="s">
        <v>141</v>
      </c>
      <c r="C38" s="19" t="s">
        <v>90</v>
      </c>
      <c r="D38" s="21" t="n">
        <v>0.839</v>
      </c>
      <c r="E38" s="21" t="n">
        <v>0.026</v>
      </c>
      <c r="F38" s="29" t="n">
        <f aca="false">D38+E38</f>
        <v>0.865</v>
      </c>
      <c r="G38" s="29" t="n">
        <f aca="false">H38-F38</f>
        <v>3.495</v>
      </c>
      <c r="H38" s="21" t="n">
        <v>4.36</v>
      </c>
      <c r="I38" s="21" t="n">
        <v>0.142</v>
      </c>
      <c r="J38" s="21" t="n">
        <v>0.281</v>
      </c>
      <c r="K38" s="29" t="n">
        <f aca="false">I38+J38</f>
        <v>0.423</v>
      </c>
      <c r="L38" s="29" t="n">
        <f aca="false">H38+K38-F38</f>
        <v>3.918</v>
      </c>
      <c r="M38" s="22" t="s">
        <v>142</v>
      </c>
    </row>
    <row r="39" customFormat="false" ht="15" hidden="false" customHeight="false" outlineLevel="0" collapsed="false">
      <c r="B39" s="18" t="s">
        <v>143</v>
      </c>
      <c r="C39" s="19" t="s">
        <v>90</v>
      </c>
      <c r="D39" s="21" t="n">
        <v>0</v>
      </c>
      <c r="E39" s="21" t="n">
        <v>0.079</v>
      </c>
      <c r="F39" s="29" t="n">
        <f aca="false">D39+E39</f>
        <v>0.079</v>
      </c>
      <c r="G39" s="29" t="n">
        <f aca="false">H39-F39</f>
        <v>0.955</v>
      </c>
      <c r="H39" s="21" t="n">
        <v>1.034</v>
      </c>
      <c r="I39" s="21" t="n">
        <v>0.384</v>
      </c>
      <c r="J39" s="21" t="n">
        <v>0.577</v>
      </c>
      <c r="K39" s="29" t="n">
        <f aca="false">I39+J39</f>
        <v>0.961</v>
      </c>
      <c r="L39" s="29" t="n">
        <f aca="false">H39+K39-F39</f>
        <v>1.916</v>
      </c>
      <c r="M39" s="22" t="s">
        <v>144</v>
      </c>
    </row>
    <row r="40" customFormat="false" ht="15" hidden="false" customHeight="false" outlineLevel="0" collapsed="false">
      <c r="B40" s="23" t="s">
        <v>145</v>
      </c>
      <c r="C40" s="19" t="s">
        <v>90</v>
      </c>
      <c r="D40" s="24" t="n">
        <f aca="false">SUM(D36:D39)</f>
        <v>0.839</v>
      </c>
      <c r="E40" s="24" t="n">
        <f aca="false">SUM(E36:E39)</f>
        <v>0.588</v>
      </c>
      <c r="F40" s="24" t="n">
        <f aca="false">SUM(F36:F39)</f>
        <v>1.427</v>
      </c>
      <c r="G40" s="24" t="n">
        <f aca="false">SUM(G36:G39)</f>
        <v>8.047</v>
      </c>
      <c r="H40" s="24" t="n">
        <f aca="false">SUM(H36:H39)</f>
        <v>9.474</v>
      </c>
      <c r="I40" s="24" t="n">
        <f aca="false">SUM(I36:I39)</f>
        <v>4.742</v>
      </c>
      <c r="J40" s="24" t="n">
        <f aca="false">SUM(J36:J39)</f>
        <v>6.294</v>
      </c>
      <c r="K40" s="24" t="n">
        <f aca="false">SUM(K36:K39)</f>
        <v>11.036</v>
      </c>
      <c r="L40" s="24" t="n">
        <f aca="false">SUM(L36:L39)</f>
        <v>19.083</v>
      </c>
    </row>
    <row r="41" customFormat="false" ht="15" hidden="false" customHeight="false" outlineLevel="0" collapsed="false">
      <c r="B41" s="23" t="s">
        <v>146</v>
      </c>
      <c r="C41" s="19" t="s">
        <v>90</v>
      </c>
      <c r="D41" s="24" t="n">
        <f aca="false">D35-D40</f>
        <v>-0.839</v>
      </c>
      <c r="E41" s="24" t="n">
        <f aca="false">E35-E40</f>
        <v>-0.11</v>
      </c>
      <c r="F41" s="24" t="n">
        <f aca="false">F35-F40</f>
        <v>-0.949</v>
      </c>
      <c r="G41" s="24" t="n">
        <f aca="false">G35-G40</f>
        <v>-0.103</v>
      </c>
      <c r="H41" s="24" t="n">
        <f aca="false">H35-H40</f>
        <v>-1.052</v>
      </c>
      <c r="I41" s="24" t="n">
        <f aca="false">I35-I40</f>
        <v>3.876</v>
      </c>
      <c r="J41" s="24" t="n">
        <f aca="false">J35-J40</f>
        <v>3.991</v>
      </c>
      <c r="K41" s="24" t="n">
        <f aca="false">K35-K40</f>
        <v>7.867</v>
      </c>
      <c r="L41" s="24" t="n">
        <f aca="false">L35-L40</f>
        <v>7.764</v>
      </c>
    </row>
    <row r="42" customFormat="false" ht="15" hidden="false" customHeight="false" outlineLevel="0" collapsed="false">
      <c r="B42" s="18" t="s">
        <v>147</v>
      </c>
      <c r="C42" s="19" t="s">
        <v>90</v>
      </c>
      <c r="D42" s="21" t="n">
        <v>0</v>
      </c>
      <c r="E42" s="21" t="n">
        <v>-0.129</v>
      </c>
      <c r="F42" s="29" t="n">
        <f aca="false">D42+E42</f>
        <v>-0.129</v>
      </c>
      <c r="G42" s="29" t="n">
        <f aca="false">H42-F42</f>
        <v>1.923</v>
      </c>
      <c r="H42" s="21" t="n">
        <v>1.794</v>
      </c>
      <c r="I42" s="21" t="n">
        <v>1.403</v>
      </c>
      <c r="J42" s="21" t="n">
        <v>1.05</v>
      </c>
      <c r="K42" s="29" t="n">
        <f aca="false">I42+J42</f>
        <v>2.453</v>
      </c>
      <c r="L42" s="29" t="n">
        <f aca="false">H42+K42-F42</f>
        <v>4.376</v>
      </c>
    </row>
    <row r="43" customFormat="false" ht="15" hidden="false" customHeight="false" outlineLevel="0" collapsed="false">
      <c r="B43" s="23" t="s">
        <v>148</v>
      </c>
      <c r="C43" s="19" t="s">
        <v>90</v>
      </c>
      <c r="D43" s="24" t="n">
        <f aca="false">D41+D42</f>
        <v>-0.839</v>
      </c>
      <c r="E43" s="24" t="n">
        <f aca="false">E41+E42</f>
        <v>-0.239</v>
      </c>
      <c r="F43" s="24" t="n">
        <f aca="false">F41+F42</f>
        <v>-1.078</v>
      </c>
      <c r="G43" s="24" t="n">
        <f aca="false">G41+G42</f>
        <v>1.82</v>
      </c>
      <c r="H43" s="24" t="n">
        <f aca="false">H41+H42</f>
        <v>0.742</v>
      </c>
      <c r="I43" s="24" t="n">
        <f aca="false">I41+I42</f>
        <v>5.279</v>
      </c>
      <c r="J43" s="24" t="n">
        <f aca="false">J41+J42</f>
        <v>5.041</v>
      </c>
      <c r="K43" s="24" t="n">
        <f aca="false">K41+K42</f>
        <v>10.32</v>
      </c>
      <c r="L43" s="24" t="n">
        <f aca="false">L41+L42</f>
        <v>12.14</v>
      </c>
    </row>
    <row r="44" customFormat="false" ht="15" hidden="false" customHeight="false" outlineLevel="0" collapsed="false">
      <c r="B44" s="18" t="s">
        <v>149</v>
      </c>
      <c r="C44" s="19" t="s">
        <v>90</v>
      </c>
      <c r="D44" s="21" t="n">
        <v>0</v>
      </c>
      <c r="E44" s="21" t="n">
        <v>0</v>
      </c>
      <c r="F44" s="29" t="n">
        <f aca="false">D44+E44</f>
        <v>0</v>
      </c>
      <c r="G44" s="29" t="n">
        <f aca="false">H44-F44</f>
        <v>1.985</v>
      </c>
      <c r="H44" s="21" t="n">
        <v>1.985</v>
      </c>
      <c r="I44" s="21" t="n">
        <v>0</v>
      </c>
      <c r="J44" s="21" t="n">
        <v>8.124</v>
      </c>
      <c r="K44" s="29" t="n">
        <f aca="false">I44+J44</f>
        <v>8.124</v>
      </c>
      <c r="L44" s="29" t="n">
        <f aca="false">H44+K44-F44</f>
        <v>10.109</v>
      </c>
      <c r="M44" s="22" t="s">
        <v>150</v>
      </c>
    </row>
    <row r="45" customFormat="false" ht="15" hidden="false" customHeight="false" outlineLevel="0" collapsed="false">
      <c r="B45" s="22" t="s">
        <v>151</v>
      </c>
    </row>
    <row r="46" customFormat="false" ht="15" hidden="false" customHeight="false" outlineLevel="0" collapsed="false">
      <c r="B46" s="22" t="s">
        <v>152</v>
      </c>
    </row>
    <row r="48" customFormat="false" ht="15" hidden="false" customHeight="false" outlineLevel="0" collapsed="false">
      <c r="B48" s="10" t="s">
        <v>153</v>
      </c>
      <c r="C48" s="11"/>
      <c r="D48" s="11"/>
      <c r="E48" s="11"/>
      <c r="F48" s="11"/>
      <c r="G48" s="11"/>
      <c r="H48" s="11"/>
      <c r="I48" s="11"/>
      <c r="J48" s="11"/>
      <c r="K48" s="11"/>
      <c r="L48" s="11"/>
      <c r="M48" s="11"/>
    </row>
    <row r="49" customFormat="false" ht="15" hidden="false" customHeight="false" outlineLevel="0" collapsed="false">
      <c r="B49" s="16" t="s">
        <v>83</v>
      </c>
      <c r="C49" s="16" t="s">
        <v>29</v>
      </c>
      <c r="D49" s="17" t="s">
        <v>84</v>
      </c>
      <c r="E49" s="17" t="s">
        <v>85</v>
      </c>
      <c r="F49" s="17" t="s">
        <v>86</v>
      </c>
    </row>
    <row r="50" customFormat="false" ht="15" hidden="false" customHeight="false" outlineLevel="0" collapsed="false">
      <c r="B50" s="18" t="s">
        <v>154</v>
      </c>
      <c r="C50" s="19" t="s">
        <v>155</v>
      </c>
      <c r="D50" s="26" t="n">
        <v>13</v>
      </c>
      <c r="F50" s="26" t="n">
        <v>21</v>
      </c>
      <c r="G50" s="22" t="s">
        <v>156</v>
      </c>
    </row>
    <row r="51" customFormat="false" ht="15" hidden="false" customHeight="false" outlineLevel="0" collapsed="false">
      <c r="B51" s="18" t="s">
        <v>157</v>
      </c>
      <c r="C51" s="19" t="s">
        <v>155</v>
      </c>
      <c r="D51" s="26" t="n">
        <v>2</v>
      </c>
      <c r="F51" s="26" t="n">
        <v>2</v>
      </c>
    </row>
    <row r="52" customFormat="false" ht="15" hidden="false" customHeight="false" outlineLevel="0" collapsed="false">
      <c r="B52" s="18" t="s">
        <v>158</v>
      </c>
      <c r="C52" s="19" t="s">
        <v>159</v>
      </c>
      <c r="D52" s="30" t="n">
        <v>0.996</v>
      </c>
      <c r="F52" s="30" t="n">
        <v>0.996</v>
      </c>
      <c r="G52" s="22" t="s">
        <v>160</v>
      </c>
    </row>
    <row r="53" customFormat="false" ht="15" hidden="false" customHeight="false" outlineLevel="0" collapsed="false">
      <c r="B53" s="18" t="s">
        <v>161</v>
      </c>
      <c r="C53" s="19" t="s">
        <v>90</v>
      </c>
      <c r="D53" s="21" t="n">
        <v>80.872</v>
      </c>
      <c r="F53" s="21" t="n">
        <v>92.596</v>
      </c>
      <c r="G53" s="22" t="s">
        <v>162</v>
      </c>
    </row>
    <row r="55" customFormat="false" ht="22.35" hidden="false" customHeight="false" outlineLevel="0" collapsed="false">
      <c r="B55" s="16" t="s">
        <v>163</v>
      </c>
      <c r="C55" s="16" t="s">
        <v>29</v>
      </c>
      <c r="D55" s="17" t="s">
        <v>164</v>
      </c>
    </row>
    <row r="56" customFormat="false" ht="15" hidden="false" customHeight="false" outlineLevel="0" collapsed="false">
      <c r="B56" s="18" t="s">
        <v>165</v>
      </c>
      <c r="C56" s="19" t="s">
        <v>159</v>
      </c>
      <c r="D56" s="31" t="n">
        <v>0.1</v>
      </c>
    </row>
    <row r="57" customFormat="false" ht="15" hidden="false" customHeight="false" outlineLevel="0" collapsed="false">
      <c r="B57" s="18" t="s">
        <v>166</v>
      </c>
      <c r="C57" s="19" t="s">
        <v>159</v>
      </c>
      <c r="D57" s="31" t="n">
        <v>0.1</v>
      </c>
    </row>
    <row r="58" customFormat="false" ht="15" hidden="false" customHeight="false" outlineLevel="0" collapsed="false">
      <c r="B58" s="18" t="s">
        <v>167</v>
      </c>
      <c r="C58" s="19" t="s">
        <v>159</v>
      </c>
      <c r="D58" s="31" t="n">
        <v>0.09</v>
      </c>
    </row>
    <row r="59" customFormat="false" ht="15" hidden="false" customHeight="false" outlineLevel="0" collapsed="false">
      <c r="B59" s="18" t="s">
        <v>168</v>
      </c>
      <c r="C59" s="19" t="s">
        <v>159</v>
      </c>
      <c r="D59" s="31" t="n">
        <v>0.09</v>
      </c>
    </row>
    <row r="60" customFormat="false" ht="15" hidden="false" customHeight="false" outlineLevel="0" collapsed="false">
      <c r="B60" s="18" t="s">
        <v>169</v>
      </c>
      <c r="C60" s="19" t="s">
        <v>159</v>
      </c>
      <c r="D60" s="31" t="n">
        <v>0.09</v>
      </c>
    </row>
    <row r="61" customFormat="false" ht="15" hidden="false" customHeight="false" outlineLevel="0" collapsed="false">
      <c r="B61" s="18" t="s">
        <v>170</v>
      </c>
      <c r="C61" s="19" t="s">
        <v>159</v>
      </c>
      <c r="D61" s="31" t="n">
        <v>0.09</v>
      </c>
    </row>
    <row r="62" customFormat="false" ht="15" hidden="false" customHeight="false" outlineLevel="0" collapsed="false">
      <c r="B62" s="18" t="s">
        <v>171</v>
      </c>
      <c r="C62" s="19" t="s">
        <v>159</v>
      </c>
      <c r="D62" s="31" t="n">
        <v>0.09</v>
      </c>
    </row>
    <row r="63" customFormat="false" ht="15" hidden="false" customHeight="false" outlineLevel="0" collapsed="false">
      <c r="B63" s="18" t="s">
        <v>172</v>
      </c>
      <c r="C63" s="19" t="s">
        <v>159</v>
      </c>
      <c r="D63" s="31" t="n">
        <v>0.08</v>
      </c>
    </row>
    <row r="64" customFormat="false" ht="15" hidden="false" customHeight="false" outlineLevel="0" collapsed="false">
      <c r="B64" s="18" t="s">
        <v>173</v>
      </c>
      <c r="C64" s="19" t="s">
        <v>159</v>
      </c>
      <c r="D64" s="31" t="n">
        <v>0.08</v>
      </c>
    </row>
    <row r="65" customFormat="false" ht="15" hidden="false" customHeight="false" outlineLevel="0" collapsed="false">
      <c r="B65" s="18" t="s">
        <v>174</v>
      </c>
      <c r="C65" s="19" t="s">
        <v>159</v>
      </c>
      <c r="D65" s="31" t="n">
        <v>0.08</v>
      </c>
    </row>
    <row r="66" customFormat="false" ht="15" hidden="false" customHeight="false" outlineLevel="0" collapsed="false">
      <c r="B66" s="18" t="s">
        <v>175</v>
      </c>
      <c r="C66" s="19" t="s">
        <v>159</v>
      </c>
      <c r="D66" s="31" t="n">
        <v>0.05</v>
      </c>
    </row>
    <row r="67" customFormat="false" ht="15" hidden="false" customHeight="false" outlineLevel="0" collapsed="false">
      <c r="B67" s="18" t="s">
        <v>176</v>
      </c>
      <c r="C67" s="19" t="s">
        <v>159</v>
      </c>
      <c r="D67" s="31" t="n">
        <v>0.03</v>
      </c>
    </row>
    <row r="68" customFormat="false" ht="15" hidden="false" customHeight="false" outlineLevel="0" collapsed="false">
      <c r="B68" s="18" t="s">
        <v>177</v>
      </c>
      <c r="C68" s="19" t="s">
        <v>159</v>
      </c>
      <c r="D68" s="31" t="n">
        <v>0.03</v>
      </c>
    </row>
    <row r="69" customFormat="false" ht="15" hidden="false" customHeight="false" outlineLevel="0" collapsed="false">
      <c r="B69" s="23" t="s">
        <v>178</v>
      </c>
      <c r="C69" s="19" t="s">
        <v>159</v>
      </c>
      <c r="D69" s="32" t="n">
        <f aca="false">SUM(D56:D68)</f>
        <v>1</v>
      </c>
    </row>
    <row r="70" customFormat="false" ht="15" hidden="false" customHeight="false" outlineLevel="0" collapsed="false">
      <c r="B70" s="22" t="s">
        <v>179</v>
      </c>
    </row>
    <row r="72" customFormat="false" ht="15" hidden="false" customHeight="false" outlineLevel="0" collapsed="false">
      <c r="B72" s="10" t="s">
        <v>180</v>
      </c>
      <c r="C72" s="11"/>
      <c r="D72" s="11"/>
      <c r="E72" s="11"/>
      <c r="F72" s="11"/>
      <c r="G72" s="11"/>
      <c r="H72" s="11"/>
      <c r="I72" s="11"/>
      <c r="J72" s="11"/>
      <c r="K72" s="11"/>
      <c r="L72" s="11"/>
      <c r="M72" s="11"/>
    </row>
    <row r="73" customFormat="false" ht="32.8" hidden="false" customHeight="false" outlineLevel="0" collapsed="false">
      <c r="B73" s="16" t="s">
        <v>181</v>
      </c>
      <c r="C73" s="16" t="s">
        <v>29</v>
      </c>
      <c r="D73" s="17" t="s">
        <v>182</v>
      </c>
      <c r="E73" s="17" t="s">
        <v>183</v>
      </c>
      <c r="F73" s="17" t="s">
        <v>184</v>
      </c>
      <c r="G73" s="17" t="s">
        <v>185</v>
      </c>
      <c r="H73" s="17" t="s">
        <v>186</v>
      </c>
      <c r="I73" s="17" t="s">
        <v>187</v>
      </c>
      <c r="J73" s="17" t="s">
        <v>188</v>
      </c>
      <c r="K73" s="17" t="s">
        <v>189</v>
      </c>
    </row>
    <row r="74" customFormat="false" ht="15" hidden="false" customHeight="false" outlineLevel="0" collapsed="false">
      <c r="B74" s="18" t="s">
        <v>190</v>
      </c>
      <c r="C74" s="19" t="s">
        <v>191</v>
      </c>
      <c r="D74" s="33" t="s">
        <v>165</v>
      </c>
      <c r="E74" s="33" t="s">
        <v>192</v>
      </c>
      <c r="F74" s="34" t="n">
        <v>0.05</v>
      </c>
      <c r="G74" s="20" t="n">
        <v>47724</v>
      </c>
      <c r="H74" s="21" t="n">
        <v>44.796004</v>
      </c>
      <c r="I74" s="21" t="n">
        <v>45.309783</v>
      </c>
      <c r="J74" s="35" t="n">
        <f aca="false">I74/H74</f>
        <v>1.01146930427098</v>
      </c>
      <c r="K74" s="36" t="n">
        <f aca="false">I74/'Ex1 Fund financials'!F18</f>
        <v>0.162106656028851</v>
      </c>
    </row>
    <row r="75" customFormat="false" ht="32.8" hidden="false" customHeight="false" outlineLevel="0" collapsed="false">
      <c r="B75" s="18" t="s">
        <v>193</v>
      </c>
      <c r="C75" s="19" t="s">
        <v>191</v>
      </c>
      <c r="D75" s="33" t="s">
        <v>166</v>
      </c>
      <c r="E75" s="33" t="s">
        <v>194</v>
      </c>
      <c r="F75" s="34" t="n">
        <v>0.045</v>
      </c>
      <c r="G75" s="20" t="n">
        <v>48096</v>
      </c>
      <c r="H75" s="21" t="n">
        <v>43.987849</v>
      </c>
      <c r="I75" s="21" t="n">
        <v>44.819844</v>
      </c>
      <c r="J75" s="35" t="n">
        <f aca="false">I75/H75</f>
        <v>1.01891420060117</v>
      </c>
      <c r="K75" s="36" t="n">
        <f aca="false">I75/'Ex1 Fund financials'!F18</f>
        <v>0.160353781314176</v>
      </c>
    </row>
    <row r="76" customFormat="false" ht="15" hidden="false" customHeight="false" outlineLevel="0" collapsed="false">
      <c r="B76" s="18" t="s">
        <v>195</v>
      </c>
      <c r="C76" s="19" t="s">
        <v>191</v>
      </c>
      <c r="D76" s="33" t="s">
        <v>167</v>
      </c>
      <c r="E76" s="33" t="s">
        <v>192</v>
      </c>
      <c r="F76" s="34" t="n">
        <v>0.0475</v>
      </c>
      <c r="G76" s="20" t="n">
        <v>48065</v>
      </c>
      <c r="H76" s="21" t="n">
        <v>42.03586</v>
      </c>
      <c r="I76" s="21" t="n">
        <v>42.469512</v>
      </c>
      <c r="J76" s="35" t="n">
        <f aca="false">I76/H76</f>
        <v>1.0103162395155</v>
      </c>
      <c r="K76" s="36" t="n">
        <f aca="false">I76/'Ex1 Fund financials'!F18</f>
        <v>0.151944902792784</v>
      </c>
    </row>
    <row r="77" customFormat="false" ht="22.35" hidden="false" customHeight="false" outlineLevel="0" collapsed="false">
      <c r="B77" s="18" t="s">
        <v>196</v>
      </c>
      <c r="C77" s="19" t="s">
        <v>191</v>
      </c>
      <c r="D77" s="33" t="s">
        <v>168</v>
      </c>
      <c r="E77" s="33" t="s">
        <v>197</v>
      </c>
      <c r="F77" s="34" t="n">
        <v>0.0525</v>
      </c>
      <c r="G77" s="20" t="n">
        <v>48225</v>
      </c>
      <c r="H77" s="21" t="n">
        <v>40.596761</v>
      </c>
      <c r="I77" s="21" t="n">
        <v>42.251478</v>
      </c>
      <c r="J77" s="35" t="n">
        <f aca="false">I77/H77</f>
        <v>1.0407598281055</v>
      </c>
      <c r="K77" s="36" t="n">
        <f aca="false">I77/'Ex1 Fund financials'!F18</f>
        <v>0.151164833670834</v>
      </c>
    </row>
    <row r="78" customFormat="false" ht="22.35" hidden="false" customHeight="false" outlineLevel="0" collapsed="false">
      <c r="B78" s="18" t="s">
        <v>198</v>
      </c>
      <c r="C78" s="19" t="s">
        <v>191</v>
      </c>
      <c r="D78" s="33" t="s">
        <v>169</v>
      </c>
      <c r="E78" s="33" t="s">
        <v>199</v>
      </c>
      <c r="F78" s="34" t="n">
        <v>0.045</v>
      </c>
      <c r="G78" s="20" t="n">
        <v>47772</v>
      </c>
      <c r="H78" s="21" t="n">
        <v>41.153968</v>
      </c>
      <c r="I78" s="21" t="n">
        <v>41.348684</v>
      </c>
      <c r="J78" s="35" t="n">
        <f aca="false">I78/H78</f>
        <v>1.00473140281394</v>
      </c>
      <c r="K78" s="36" t="n">
        <f aca="false">I78/'Ex1 Fund financials'!F18</f>
        <v>0.147934870807782</v>
      </c>
    </row>
    <row r="79" customFormat="false" ht="22.35" hidden="false" customHeight="false" outlineLevel="0" collapsed="false">
      <c r="B79" s="18" t="s">
        <v>200</v>
      </c>
      <c r="C79" s="19" t="s">
        <v>191</v>
      </c>
      <c r="D79" s="33" t="s">
        <v>170</v>
      </c>
      <c r="E79" s="33" t="s">
        <v>192</v>
      </c>
      <c r="F79" s="34" t="n">
        <v>0.05</v>
      </c>
      <c r="G79" s="20" t="n">
        <v>48305</v>
      </c>
      <c r="H79" s="21" t="n">
        <v>40.619009</v>
      </c>
      <c r="I79" s="21" t="n">
        <v>40.660714</v>
      </c>
      <c r="J79" s="35" t="n">
        <f aca="false">I79/H79</f>
        <v>1.00102673602894</v>
      </c>
      <c r="K79" s="36" t="n">
        <f aca="false">I79/'Ex1 Fund financials'!F18</f>
        <v>0.145473492518944</v>
      </c>
    </row>
    <row r="80" customFormat="false" ht="22.35" hidden="false" customHeight="false" outlineLevel="0" collapsed="false">
      <c r="B80" s="18" t="s">
        <v>201</v>
      </c>
      <c r="C80" s="19" t="s">
        <v>191</v>
      </c>
      <c r="D80" s="33" t="s">
        <v>171</v>
      </c>
      <c r="E80" s="33" t="s">
        <v>192</v>
      </c>
      <c r="F80" s="34" t="n">
        <v>0.0475</v>
      </c>
      <c r="G80" s="20" t="n">
        <v>48349</v>
      </c>
      <c r="H80" s="21" t="n">
        <v>40.457456</v>
      </c>
      <c r="I80" s="21" t="n">
        <v>40.377299</v>
      </c>
      <c r="J80" s="35" t="n">
        <f aca="false">I80/H80</f>
        <v>0.998018733555565</v>
      </c>
      <c r="K80" s="36" t="n">
        <f aca="false">I80/'Ex1 Fund financials'!F18</f>
        <v>0.144459507130437</v>
      </c>
    </row>
    <row r="81" customFormat="false" ht="22.35" hidden="false" customHeight="false" outlineLevel="0" collapsed="false">
      <c r="B81" s="18" t="s">
        <v>202</v>
      </c>
      <c r="C81" s="19" t="s">
        <v>191</v>
      </c>
      <c r="D81" s="33" t="s">
        <v>172</v>
      </c>
      <c r="E81" s="33" t="s">
        <v>192</v>
      </c>
      <c r="F81" s="34" t="n">
        <v>0.0475</v>
      </c>
      <c r="G81" s="20" t="n">
        <v>48122</v>
      </c>
      <c r="H81" s="21" t="n">
        <v>39.226678</v>
      </c>
      <c r="I81" s="21" t="n">
        <v>39.52225</v>
      </c>
      <c r="J81" s="35" t="n">
        <f aca="false">I81/H81</f>
        <v>1.00753497402966</v>
      </c>
      <c r="K81" s="36" t="n">
        <f aca="false">I81/'Ex1 Fund financials'!F18</f>
        <v>0.141400363498458</v>
      </c>
    </row>
    <row r="82" customFormat="false" ht="32.8" hidden="false" customHeight="false" outlineLevel="0" collapsed="false">
      <c r="B82" s="18" t="s">
        <v>203</v>
      </c>
      <c r="C82" s="19" t="s">
        <v>191</v>
      </c>
      <c r="D82" s="33" t="s">
        <v>173</v>
      </c>
      <c r="E82" s="33" t="s">
        <v>194</v>
      </c>
      <c r="F82" s="34" t="n">
        <v>0.0525</v>
      </c>
      <c r="G82" s="20" t="n">
        <v>47974</v>
      </c>
      <c r="H82" s="21" t="n">
        <v>38.611175</v>
      </c>
      <c r="I82" s="21" t="n">
        <v>38.921569</v>
      </c>
      <c r="J82" s="35" t="n">
        <f aca="false">I82/H82</f>
        <v>1.00803896799307</v>
      </c>
      <c r="K82" s="36" t="n">
        <f aca="false">I82/'Ex1 Fund financials'!F18</f>
        <v>0.139251282620051</v>
      </c>
    </row>
    <row r="83" customFormat="false" ht="22.35" hidden="false" customHeight="false" outlineLevel="0" collapsed="false">
      <c r="B83" s="18" t="s">
        <v>204</v>
      </c>
      <c r="C83" s="19" t="s">
        <v>191</v>
      </c>
      <c r="D83" s="33" t="s">
        <v>174</v>
      </c>
      <c r="E83" s="33" t="s">
        <v>192</v>
      </c>
      <c r="F83" s="34" t="n">
        <v>0.0475</v>
      </c>
      <c r="G83" s="20" t="n">
        <v>48488</v>
      </c>
      <c r="H83" s="21" t="n">
        <v>37.301229</v>
      </c>
      <c r="I83" s="21" t="n">
        <v>37.218807</v>
      </c>
      <c r="J83" s="35" t="n">
        <f aca="false">I83/H83</f>
        <v>0.997790367711477</v>
      </c>
      <c r="K83" s="36" t="n">
        <f aca="false">I83/'Ex1 Fund financials'!F18</f>
        <v>0.133159241662075</v>
      </c>
    </row>
    <row r="84" customFormat="false" ht="32.8" hidden="false" customHeight="false" outlineLevel="0" collapsed="false">
      <c r="B84" s="18" t="s">
        <v>205</v>
      </c>
      <c r="C84" s="19" t="s">
        <v>191</v>
      </c>
      <c r="D84" s="33" t="s">
        <v>175</v>
      </c>
      <c r="E84" s="33" t="s">
        <v>194</v>
      </c>
      <c r="F84" s="34" t="n">
        <v>0.055</v>
      </c>
      <c r="G84" s="20" t="n">
        <v>47980</v>
      </c>
      <c r="H84" s="21" t="n">
        <v>21.284493</v>
      </c>
      <c r="I84" s="21" t="n">
        <v>21.321746</v>
      </c>
      <c r="J84" s="35" t="n">
        <f aca="false">I84/H84</f>
        <v>1.00175024136116</v>
      </c>
      <c r="K84" s="36" t="n">
        <f aca="false">I84/'Ex1 Fund financials'!F18</f>
        <v>0.0762836790623457</v>
      </c>
    </row>
    <row r="85" customFormat="false" ht="15" hidden="false" customHeight="false" outlineLevel="0" collapsed="false">
      <c r="B85" s="18" t="s">
        <v>206</v>
      </c>
      <c r="C85" s="19" t="s">
        <v>191</v>
      </c>
      <c r="D85" s="33" t="s">
        <v>176</v>
      </c>
      <c r="E85" s="33" t="s">
        <v>207</v>
      </c>
      <c r="F85" s="34" t="n">
        <v>0.0475</v>
      </c>
      <c r="G85" s="20" t="n">
        <v>48155</v>
      </c>
      <c r="H85" s="21" t="n">
        <v>14.422929</v>
      </c>
      <c r="I85" s="21" t="n">
        <v>14.440512</v>
      </c>
      <c r="J85" s="35" t="n">
        <f aca="false">I85/H85</f>
        <v>1.00121910050309</v>
      </c>
      <c r="K85" s="36" t="n">
        <f aca="false">I85/'Ex1 Fund financials'!F18</f>
        <v>0.0516644079196869</v>
      </c>
    </row>
    <row r="86" customFormat="false" ht="32.8" hidden="false" customHeight="false" outlineLevel="0" collapsed="false">
      <c r="B86" s="18" t="s">
        <v>208</v>
      </c>
      <c r="C86" s="19" t="s">
        <v>191</v>
      </c>
      <c r="D86" s="33" t="s">
        <v>177</v>
      </c>
      <c r="E86" s="33" t="s">
        <v>192</v>
      </c>
      <c r="F86" s="34" t="n">
        <v>0.05</v>
      </c>
      <c r="G86" s="20" t="n">
        <v>48308</v>
      </c>
      <c r="H86" s="21" t="n">
        <v>12.442279</v>
      </c>
      <c r="I86" s="21" t="n">
        <v>12.483558</v>
      </c>
      <c r="J86" s="35" t="n">
        <f aca="false">I86/H86</f>
        <v>1.00331763979895</v>
      </c>
      <c r="K86" s="36" t="n">
        <f aca="false">I86/'Ex1 Fund financials'!F18</f>
        <v>0.0446629338905068</v>
      </c>
    </row>
    <row r="87" customFormat="false" ht="43.25" hidden="false" customHeight="false" outlineLevel="0" collapsed="false">
      <c r="B87" s="18" t="s">
        <v>209</v>
      </c>
      <c r="C87" s="19" t="s">
        <v>191</v>
      </c>
      <c r="D87" s="33" t="s">
        <v>165</v>
      </c>
      <c r="E87" s="33" t="s">
        <v>210</v>
      </c>
      <c r="F87" s="37"/>
      <c r="G87" s="38"/>
      <c r="H87" s="21" t="n">
        <v>1.25</v>
      </c>
      <c r="I87" s="21" t="n">
        <v>1.87925</v>
      </c>
      <c r="J87" s="35" t="n">
        <f aca="false">I87/H87</f>
        <v>1.5034</v>
      </c>
      <c r="K87" s="36" t="n">
        <f aca="false">I87/'Ex1 Fund financials'!F18</f>
        <v>0.0067234692636294</v>
      </c>
    </row>
    <row r="88" customFormat="false" ht="15" hidden="false" customHeight="false" outlineLevel="0" collapsed="false">
      <c r="B88" s="23" t="s">
        <v>211</v>
      </c>
      <c r="C88" s="19" t="s">
        <v>90</v>
      </c>
      <c r="H88" s="24" t="n">
        <f aca="false">SUM(H74:H87)</f>
        <v>458.18569</v>
      </c>
      <c r="I88" s="24" t="n">
        <f aca="false">SUM(I74:I87)</f>
        <v>463.025006</v>
      </c>
      <c r="J88" s="39" t="n">
        <f aca="false">I88/H88</f>
        <v>1.01056190995402</v>
      </c>
      <c r="K88" s="40" t="n">
        <f aca="false">I88/'Ex1 Fund financials'!F18</f>
        <v>1.65658342218056</v>
      </c>
    </row>
    <row r="89" customFormat="false" ht="15" hidden="false" customHeight="false" outlineLevel="0" collapsed="false">
      <c r="B89" s="22" t="s">
        <v>212</v>
      </c>
    </row>
    <row r="90" customFormat="false" ht="15" hidden="false" customHeight="false" outlineLevel="0" collapsed="false">
      <c r="B90" s="22" t="s">
        <v>213</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IC Simulator · TCW Steel City Senior Lending BDC · Foundational · Practice use only&amp;R&amp;8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8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2"/>
    <col collapsed="false" customWidth="true" hidden="false" outlineLevel="0" max="7" min="4" style="0" width="14"/>
    <col collapsed="false" customWidth="true" hidden="false" outlineLevel="0" max="8" min="8" style="0" width="50"/>
  </cols>
  <sheetData>
    <row r="1" customFormat="false" ht="16.15" hidden="false" customHeight="false" outlineLevel="0" collapsed="false">
      <c r="B1" s="14" t="s">
        <v>214</v>
      </c>
    </row>
    <row r="2" customFormat="false" ht="15" hidden="false" customHeight="false" outlineLevel="0" collapsed="false">
      <c r="B2" s="15" t="s">
        <v>215</v>
      </c>
    </row>
    <row r="4" customFormat="false" ht="15" hidden="false" customHeight="false" outlineLevel="0" collapsed="false">
      <c r="B4" s="10" t="s">
        <v>216</v>
      </c>
      <c r="C4" s="11"/>
      <c r="D4" s="11"/>
      <c r="E4" s="11"/>
      <c r="F4" s="11"/>
      <c r="G4" s="11"/>
      <c r="H4" s="11"/>
    </row>
    <row r="5" customFormat="false" ht="15" hidden="false" customHeight="false" outlineLevel="0" collapsed="false">
      <c r="B5" s="16" t="s">
        <v>217</v>
      </c>
      <c r="C5" s="16" t="s">
        <v>29</v>
      </c>
      <c r="D5" s="17" t="s">
        <v>218</v>
      </c>
    </row>
    <row r="6" customFormat="false" ht="15" hidden="false" customHeight="false" outlineLevel="0" collapsed="false">
      <c r="B6" s="18" t="s">
        <v>219</v>
      </c>
      <c r="C6" s="19" t="s">
        <v>90</v>
      </c>
      <c r="D6" s="21" t="n">
        <v>105.2</v>
      </c>
      <c r="E6" s="22" t="s">
        <v>220</v>
      </c>
    </row>
    <row r="7" customFormat="false" ht="15" hidden="false" customHeight="false" outlineLevel="0" collapsed="false">
      <c r="B7" s="18" t="s">
        <v>221</v>
      </c>
      <c r="C7" s="19" t="s">
        <v>90</v>
      </c>
      <c r="D7" s="21" t="n">
        <v>21</v>
      </c>
      <c r="E7" s="22" t="s">
        <v>220</v>
      </c>
    </row>
    <row r="8" customFormat="false" ht="15" hidden="false" customHeight="false" outlineLevel="0" collapsed="false">
      <c r="B8" s="18" t="s">
        <v>222</v>
      </c>
      <c r="C8" s="19" t="s">
        <v>90</v>
      </c>
      <c r="D8" s="21" t="n">
        <v>315.5</v>
      </c>
      <c r="E8" s="22" t="s">
        <v>220</v>
      </c>
    </row>
    <row r="9" customFormat="false" ht="15" hidden="false" customHeight="false" outlineLevel="0" collapsed="false">
      <c r="B9" s="23" t="s">
        <v>223</v>
      </c>
      <c r="C9" s="19" t="s">
        <v>90</v>
      </c>
      <c r="D9" s="24" t="n">
        <f aca="false">SUM(D6:D8)</f>
        <v>441.7</v>
      </c>
    </row>
    <row r="11" customFormat="false" ht="15" hidden="false" customHeight="false" outlineLevel="0" collapsed="false">
      <c r="B11" s="10" t="s">
        <v>224</v>
      </c>
      <c r="C11" s="11"/>
      <c r="D11" s="11"/>
      <c r="E11" s="11"/>
      <c r="F11" s="11"/>
      <c r="G11" s="11"/>
      <c r="H11" s="11"/>
    </row>
    <row r="12" customFormat="false" ht="15" hidden="false" customHeight="false" outlineLevel="0" collapsed="false">
      <c r="B12" s="16" t="s">
        <v>83</v>
      </c>
      <c r="C12" s="16" t="s">
        <v>29</v>
      </c>
      <c r="D12" s="17" t="s">
        <v>84</v>
      </c>
      <c r="E12" s="17" t="s">
        <v>85</v>
      </c>
      <c r="F12" s="17" t="s">
        <v>86</v>
      </c>
    </row>
    <row r="13" customFormat="false" ht="15" hidden="false" customHeight="false" outlineLevel="0" collapsed="false">
      <c r="B13" s="18" t="s">
        <v>87</v>
      </c>
      <c r="C13" s="19" t="s">
        <v>88</v>
      </c>
      <c r="D13" s="20" t="n">
        <v>46022</v>
      </c>
      <c r="E13" s="20" t="n">
        <v>46112</v>
      </c>
      <c r="F13" s="20" t="n">
        <v>46203</v>
      </c>
    </row>
    <row r="14" customFormat="false" ht="15" hidden="false" customHeight="false" outlineLevel="0" collapsed="false">
      <c r="B14" s="18" t="s">
        <v>225</v>
      </c>
      <c r="C14" s="19" t="s">
        <v>90</v>
      </c>
      <c r="D14" s="21" t="n">
        <v>441.64</v>
      </c>
      <c r="E14" s="21" t="n">
        <v>574.583</v>
      </c>
      <c r="F14" s="21" t="n">
        <v>576.013</v>
      </c>
    </row>
    <row r="15" customFormat="false" ht="15" hidden="false" customHeight="false" outlineLevel="0" collapsed="false">
      <c r="B15" s="18" t="s">
        <v>226</v>
      </c>
      <c r="C15" s="19" t="s">
        <v>90</v>
      </c>
      <c r="D15" s="21" t="n">
        <v>321.64</v>
      </c>
      <c r="E15" s="21" t="n">
        <v>334.897</v>
      </c>
      <c r="F15" s="21" t="n">
        <v>297.427</v>
      </c>
    </row>
    <row r="16" customFormat="false" ht="15" hidden="false" customHeight="false" outlineLevel="0" collapsed="false">
      <c r="B16" s="18" t="s">
        <v>227</v>
      </c>
      <c r="C16" s="19" t="s">
        <v>90</v>
      </c>
      <c r="D16" s="29" t="n">
        <f aca="false">D14-D15</f>
        <v>120</v>
      </c>
      <c r="E16" s="29" t="n">
        <f aca="false">E14-E15</f>
        <v>239.686</v>
      </c>
      <c r="F16" s="29" t="n">
        <f aca="false">F14-F15</f>
        <v>278.586</v>
      </c>
    </row>
    <row r="17" customFormat="false" ht="15" hidden="false" customHeight="false" outlineLevel="0" collapsed="false">
      <c r="B17" s="18" t="s">
        <v>228</v>
      </c>
      <c r="C17" s="19" t="s">
        <v>159</v>
      </c>
      <c r="D17" s="41" t="n">
        <f aca="false">D16/D14</f>
        <v>0.271714518612445</v>
      </c>
      <c r="E17" s="41" t="n">
        <f aca="false">E16/E14</f>
        <v>0.417147740187231</v>
      </c>
      <c r="F17" s="41" t="n">
        <f aca="false">F16/F14</f>
        <v>0.483645334393495</v>
      </c>
    </row>
    <row r="18" customFormat="false" ht="15" hidden="false" customHeight="false" outlineLevel="0" collapsed="false">
      <c r="B18" s="18" t="s">
        <v>229</v>
      </c>
      <c r="C18" s="19" t="s">
        <v>159</v>
      </c>
      <c r="D18" s="30" t="n">
        <v>0.272</v>
      </c>
      <c r="E18" s="30" t="n">
        <v>0.417</v>
      </c>
      <c r="F18" s="30" t="n">
        <v>0.484</v>
      </c>
    </row>
    <row r="20" customFormat="false" ht="15" hidden="false" customHeight="false" outlineLevel="0" collapsed="false">
      <c r="B20" s="16" t="s">
        <v>230</v>
      </c>
      <c r="C20" s="16" t="s">
        <v>29</v>
      </c>
      <c r="D20" s="17" t="s">
        <v>128</v>
      </c>
      <c r="E20" s="17" t="s">
        <v>129</v>
      </c>
    </row>
    <row r="21" customFormat="false" ht="15" hidden="false" customHeight="false" outlineLevel="0" collapsed="false">
      <c r="B21" s="18" t="s">
        <v>231</v>
      </c>
      <c r="C21" s="19" t="s">
        <v>90</v>
      </c>
      <c r="D21" s="29" t="n">
        <f aca="false">D15</f>
        <v>321.64</v>
      </c>
      <c r="E21" s="29" t="n">
        <f aca="false">E15</f>
        <v>334.897</v>
      </c>
    </row>
    <row r="22" customFormat="false" ht="15" hidden="false" customHeight="false" outlineLevel="0" collapsed="false">
      <c r="B22" s="18" t="s">
        <v>232</v>
      </c>
      <c r="C22" s="19" t="s">
        <v>90</v>
      </c>
      <c r="D22" s="29" t="n">
        <f aca="false">E14-D14</f>
        <v>132.943</v>
      </c>
      <c r="E22" s="29" t="n">
        <f aca="false">F14-E14</f>
        <v>1.43000000000006</v>
      </c>
    </row>
    <row r="23" customFormat="false" ht="15" hidden="false" customHeight="false" outlineLevel="0" collapsed="false">
      <c r="B23" s="18" t="s">
        <v>233</v>
      </c>
      <c r="C23" s="19" t="s">
        <v>90</v>
      </c>
      <c r="D23" s="21" t="n">
        <v>-120</v>
      </c>
      <c r="E23" s="21" t="n">
        <v>-38.586</v>
      </c>
    </row>
    <row r="24" customFormat="false" ht="15" hidden="false" customHeight="false" outlineLevel="0" collapsed="false">
      <c r="B24" s="18" t="s">
        <v>234</v>
      </c>
      <c r="C24" s="19" t="s">
        <v>90</v>
      </c>
      <c r="D24" s="29" t="n">
        <f aca="false">D25-D21-D22-D23</f>
        <v>0.314000000000021</v>
      </c>
      <c r="E24" s="29" t="n">
        <f aca="false">E25-E21-E22-E23</f>
        <v>-0.314000000000036</v>
      </c>
      <c r="F24" s="22" t="s">
        <v>235</v>
      </c>
    </row>
    <row r="25" customFormat="false" ht="15" hidden="false" customHeight="false" outlineLevel="0" collapsed="false">
      <c r="B25" s="23" t="s">
        <v>236</v>
      </c>
      <c r="C25" s="19" t="s">
        <v>90</v>
      </c>
      <c r="D25" s="24" t="n">
        <f aca="false">E15</f>
        <v>334.897</v>
      </c>
      <c r="E25" s="24" t="n">
        <f aca="false">F15</f>
        <v>297.427</v>
      </c>
    </row>
    <row r="27" customFormat="false" ht="15" hidden="false" customHeight="false" outlineLevel="0" collapsed="false">
      <c r="B27" s="16" t="s">
        <v>237</v>
      </c>
      <c r="C27" s="16" t="s">
        <v>29</v>
      </c>
      <c r="D27" s="17" t="s">
        <v>238</v>
      </c>
      <c r="E27" s="17" t="s">
        <v>239</v>
      </c>
    </row>
    <row r="28" customFormat="false" ht="15" hidden="false" customHeight="false" outlineLevel="0" collapsed="false">
      <c r="B28" s="18" t="s">
        <v>240</v>
      </c>
      <c r="C28" s="19" t="s">
        <v>241</v>
      </c>
      <c r="D28" s="21" t="n">
        <v>120</v>
      </c>
      <c r="E28" s="42"/>
    </row>
    <row r="29" customFormat="false" ht="15" hidden="false" customHeight="false" outlineLevel="0" collapsed="false">
      <c r="B29" s="18" t="s">
        <v>242</v>
      </c>
      <c r="C29" s="19" t="s">
        <v>241</v>
      </c>
      <c r="D29" s="21" t="n">
        <v>120</v>
      </c>
      <c r="E29" s="26" t="n">
        <v>6079159</v>
      </c>
    </row>
    <row r="30" customFormat="false" ht="15" hidden="false" customHeight="false" outlineLevel="0" collapsed="false">
      <c r="B30" s="18" t="s">
        <v>243</v>
      </c>
      <c r="C30" s="19" t="s">
        <v>241</v>
      </c>
      <c r="D30" s="21" t="n">
        <v>38.586</v>
      </c>
      <c r="E30" s="26" t="n">
        <v>1912451</v>
      </c>
    </row>
    <row r="31" customFormat="false" ht="15" hidden="false" customHeight="false" outlineLevel="0" collapsed="false">
      <c r="B31" s="18" t="s">
        <v>244</v>
      </c>
      <c r="C31" s="19" t="s">
        <v>241</v>
      </c>
      <c r="D31" s="21" t="n">
        <v>99.222</v>
      </c>
      <c r="E31" s="26" t="n">
        <v>4972035</v>
      </c>
    </row>
    <row r="32" customFormat="false" ht="15" hidden="false" customHeight="false" outlineLevel="0" collapsed="false">
      <c r="B32" s="22" t="s">
        <v>245</v>
      </c>
    </row>
    <row r="33" customFormat="false" ht="15" hidden="false" customHeight="false" outlineLevel="0" collapsed="false">
      <c r="B33" s="22" t="s">
        <v>246</v>
      </c>
    </row>
    <row r="35" customFormat="false" ht="15" hidden="false" customHeight="false" outlineLevel="0" collapsed="false">
      <c r="B35" s="10" t="s">
        <v>247</v>
      </c>
      <c r="C35" s="11"/>
      <c r="D35" s="11"/>
      <c r="E35" s="11"/>
      <c r="F35" s="11"/>
      <c r="G35" s="11"/>
      <c r="H35" s="11"/>
    </row>
    <row r="36" customFormat="false" ht="15" hidden="false" customHeight="false" outlineLevel="0" collapsed="false">
      <c r="B36" s="16" t="s">
        <v>83</v>
      </c>
      <c r="C36" s="16" t="s">
        <v>29</v>
      </c>
      <c r="D36" s="17" t="s">
        <v>84</v>
      </c>
      <c r="E36" s="17" t="s">
        <v>85</v>
      </c>
      <c r="F36" s="17" t="s">
        <v>86</v>
      </c>
    </row>
    <row r="37" customFormat="false" ht="15" hidden="false" customHeight="false" outlineLevel="0" collapsed="false">
      <c r="B37" s="18" t="s">
        <v>248</v>
      </c>
      <c r="C37" s="19" t="s">
        <v>90</v>
      </c>
      <c r="D37" s="21" t="n">
        <v>250</v>
      </c>
      <c r="E37" s="21" t="n">
        <v>200</v>
      </c>
      <c r="F37" s="21" t="n">
        <v>200</v>
      </c>
      <c r="G37" s="22" t="s">
        <v>249</v>
      </c>
    </row>
    <row r="38" customFormat="false" ht="15" hidden="false" customHeight="false" outlineLevel="0" collapsed="false">
      <c r="B38" s="18" t="s">
        <v>250</v>
      </c>
      <c r="C38" s="19" t="s">
        <v>90</v>
      </c>
      <c r="D38" s="21" t="n">
        <v>223.785</v>
      </c>
      <c r="E38" s="21" t="n">
        <v>88.085</v>
      </c>
      <c r="F38" s="21" t="n">
        <v>105.185</v>
      </c>
    </row>
    <row r="39" customFormat="false" ht="15" hidden="false" customHeight="false" outlineLevel="0" collapsed="false">
      <c r="B39" s="18" t="s">
        <v>251</v>
      </c>
      <c r="C39" s="19" t="s">
        <v>90</v>
      </c>
      <c r="D39" s="21" t="n">
        <v>26.215</v>
      </c>
      <c r="E39" s="21" t="n">
        <v>84.499</v>
      </c>
      <c r="F39" s="21" t="n">
        <v>15.043</v>
      </c>
      <c r="G39" s="22" t="s">
        <v>252</v>
      </c>
    </row>
    <row r="40" customFormat="false" ht="15" hidden="false" customHeight="false" outlineLevel="0" collapsed="false">
      <c r="B40" s="23" t="s">
        <v>253</v>
      </c>
      <c r="C40" s="19" t="s">
        <v>90</v>
      </c>
      <c r="D40" s="24" t="n">
        <f aca="false">D38+D39</f>
        <v>250</v>
      </c>
      <c r="E40" s="24" t="n">
        <f aca="false">E38+E39</f>
        <v>172.584</v>
      </c>
      <c r="F40" s="24" t="n">
        <f aca="false">F38+F39</f>
        <v>120.228</v>
      </c>
    </row>
    <row r="41" customFormat="false" ht="15" hidden="false" customHeight="false" outlineLevel="0" collapsed="false">
      <c r="B41" s="18" t="s">
        <v>254</v>
      </c>
      <c r="C41" s="19" t="s">
        <v>90</v>
      </c>
      <c r="D41" s="21" t="n">
        <v>0</v>
      </c>
      <c r="E41" s="21" t="n">
        <v>475</v>
      </c>
      <c r="F41" s="21" t="n">
        <v>475</v>
      </c>
      <c r="G41" s="22" t="s">
        <v>255</v>
      </c>
    </row>
    <row r="42" customFormat="false" ht="15" hidden="false" customHeight="false" outlineLevel="0" collapsed="false">
      <c r="B42" s="18" t="s">
        <v>256</v>
      </c>
      <c r="C42" s="19" t="s">
        <v>90</v>
      </c>
      <c r="D42" s="21" t="n">
        <v>0</v>
      </c>
      <c r="E42" s="21" t="n">
        <v>105</v>
      </c>
      <c r="F42" s="21" t="n">
        <v>105</v>
      </c>
    </row>
    <row r="43" customFormat="false" ht="15" hidden="false" customHeight="false" outlineLevel="0" collapsed="false">
      <c r="B43" s="18" t="s">
        <v>257</v>
      </c>
      <c r="C43" s="19" t="s">
        <v>90</v>
      </c>
      <c r="D43" s="21" t="n">
        <v>0</v>
      </c>
      <c r="E43" s="21" t="n">
        <v>0</v>
      </c>
      <c r="F43" s="21" t="n">
        <v>25</v>
      </c>
    </row>
    <row r="44" customFormat="false" ht="15" hidden="false" customHeight="false" outlineLevel="0" collapsed="false">
      <c r="B44" s="23" t="s">
        <v>258</v>
      </c>
      <c r="C44" s="19" t="s">
        <v>90</v>
      </c>
      <c r="D44" s="24" t="n">
        <f aca="false">D42+D43</f>
        <v>0</v>
      </c>
      <c r="E44" s="24" t="n">
        <f aca="false">E42+E43</f>
        <v>105</v>
      </c>
      <c r="F44" s="24" t="n">
        <f aca="false">F42+F43</f>
        <v>130</v>
      </c>
    </row>
    <row r="45" customFormat="false" ht="15" hidden="false" customHeight="false" outlineLevel="0" collapsed="false">
      <c r="B45" s="18" t="s">
        <v>259</v>
      </c>
      <c r="C45" s="19" t="s">
        <v>90</v>
      </c>
      <c r="D45" s="21" t="n">
        <v>0</v>
      </c>
      <c r="E45" s="21" t="n">
        <v>102.042</v>
      </c>
      <c r="F45" s="21" t="n">
        <v>121.027</v>
      </c>
    </row>
    <row r="46" customFormat="false" ht="15" hidden="false" customHeight="false" outlineLevel="0" collapsed="false">
      <c r="B46" s="18" t="s">
        <v>260</v>
      </c>
      <c r="C46" s="19" t="s">
        <v>90</v>
      </c>
      <c r="D46" s="21" t="n">
        <v>0</v>
      </c>
      <c r="E46" s="21" t="n">
        <v>4.922</v>
      </c>
      <c r="F46" s="21" t="n">
        <v>4.797</v>
      </c>
    </row>
    <row r="48" customFormat="false" ht="15" hidden="false" customHeight="false" outlineLevel="0" collapsed="false">
      <c r="B48" s="16" t="s">
        <v>261</v>
      </c>
      <c r="C48" s="16" t="s">
        <v>29</v>
      </c>
      <c r="D48" s="17" t="s">
        <v>129</v>
      </c>
      <c r="E48" s="17" t="s">
        <v>130</v>
      </c>
    </row>
    <row r="49" customFormat="false" ht="15" hidden="false" customHeight="false" outlineLevel="0" collapsed="false">
      <c r="B49" s="18" t="s">
        <v>262</v>
      </c>
      <c r="C49" s="19" t="s">
        <v>90</v>
      </c>
      <c r="D49" s="21" t="n">
        <v>2.745</v>
      </c>
      <c r="E49" s="21" t="n">
        <v>5.217</v>
      </c>
    </row>
    <row r="50" customFormat="false" ht="15" hidden="false" customHeight="false" outlineLevel="0" collapsed="false">
      <c r="B50" s="18" t="s">
        <v>263</v>
      </c>
      <c r="C50" s="19" t="s">
        <v>90</v>
      </c>
      <c r="D50" s="21" t="n">
        <v>0.567</v>
      </c>
      <c r="E50" s="21" t="n">
        <v>1.025</v>
      </c>
    </row>
    <row r="51" customFormat="false" ht="15" hidden="false" customHeight="false" outlineLevel="0" collapsed="false">
      <c r="B51" s="18" t="s">
        <v>264</v>
      </c>
      <c r="C51" s="19" t="s">
        <v>90</v>
      </c>
      <c r="D51" s="21" t="n">
        <v>0.053</v>
      </c>
      <c r="E51" s="21" t="n">
        <v>0.057</v>
      </c>
    </row>
    <row r="52" customFormat="false" ht="15" hidden="false" customHeight="false" outlineLevel="0" collapsed="false">
      <c r="B52" s="18" t="s">
        <v>265</v>
      </c>
      <c r="C52" s="19" t="s">
        <v>90</v>
      </c>
      <c r="D52" s="21" t="n">
        <v>0.394</v>
      </c>
      <c r="E52" s="21" t="n">
        <v>0.749</v>
      </c>
    </row>
    <row r="53" customFormat="false" ht="15" hidden="false" customHeight="false" outlineLevel="0" collapsed="false">
      <c r="B53" s="23" t="s">
        <v>266</v>
      </c>
      <c r="C53" s="19" t="s">
        <v>90</v>
      </c>
      <c r="D53" s="24" t="n">
        <f aca="false">SUM(D49:D52)</f>
        <v>3.759</v>
      </c>
      <c r="E53" s="24" t="n">
        <f aca="false">SUM(E49:E52)</f>
        <v>7.048</v>
      </c>
    </row>
    <row r="54" customFormat="false" ht="15" hidden="false" customHeight="false" outlineLevel="0" collapsed="false">
      <c r="B54" s="18" t="s">
        <v>267</v>
      </c>
      <c r="C54" s="19" t="s">
        <v>159</v>
      </c>
      <c r="D54" s="34" t="n">
        <v>0.0595</v>
      </c>
      <c r="E54" s="34" t="n">
        <v>0.0598</v>
      </c>
    </row>
    <row r="55" customFormat="false" ht="15" hidden="false" customHeight="false" outlineLevel="0" collapsed="false">
      <c r="B55" s="18" t="s">
        <v>268</v>
      </c>
      <c r="C55" s="19" t="s">
        <v>90</v>
      </c>
      <c r="D55" s="21" t="n">
        <v>182.376</v>
      </c>
      <c r="E55" s="21" t="n">
        <v>173.492</v>
      </c>
    </row>
    <row r="57" customFormat="false" ht="32.8" hidden="false" customHeight="false" outlineLevel="0" collapsed="false">
      <c r="B57" s="16" t="s">
        <v>269</v>
      </c>
      <c r="C57" s="16" t="s">
        <v>29</v>
      </c>
      <c r="D57" s="17" t="s">
        <v>270</v>
      </c>
      <c r="E57" s="17" t="s">
        <v>271</v>
      </c>
      <c r="F57" s="17" t="s">
        <v>272</v>
      </c>
      <c r="G57" s="17" t="s">
        <v>273</v>
      </c>
      <c r="H57" s="17" t="s">
        <v>274</v>
      </c>
      <c r="I57" s="17" t="s">
        <v>275</v>
      </c>
    </row>
    <row r="58" customFormat="false" ht="15" hidden="false" customHeight="false" outlineLevel="0" collapsed="false">
      <c r="B58" s="18" t="s">
        <v>276</v>
      </c>
      <c r="C58" s="19" t="s">
        <v>277</v>
      </c>
      <c r="D58" s="29" t="n">
        <f aca="false">F37</f>
        <v>200</v>
      </c>
      <c r="E58" s="29" t="n">
        <f aca="false">F38</f>
        <v>105.185</v>
      </c>
      <c r="F58" s="34" t="n">
        <v>0.021</v>
      </c>
      <c r="G58" s="20" t="n">
        <v>46498</v>
      </c>
      <c r="H58" s="29" t="n">
        <f aca="false">E58</f>
        <v>105.185</v>
      </c>
      <c r="I58" s="43" t="n">
        <f aca="false">H58/'Ex1 Fund financials'!F18</f>
        <v>0.376324658504648</v>
      </c>
    </row>
    <row r="59" customFormat="false" ht="15" hidden="false" customHeight="false" outlineLevel="0" collapsed="false">
      <c r="B59" s="18" t="s">
        <v>278</v>
      </c>
      <c r="C59" s="19" t="s">
        <v>277</v>
      </c>
      <c r="D59" s="21" t="n">
        <v>25</v>
      </c>
      <c r="E59" s="29" t="n">
        <f aca="false">F43</f>
        <v>25</v>
      </c>
      <c r="F59" s="34" t="n">
        <v>0.0235</v>
      </c>
      <c r="G59" s="20" t="n">
        <v>47141</v>
      </c>
      <c r="H59" s="29" t="n">
        <f aca="false">H58+E59</f>
        <v>130.185</v>
      </c>
      <c r="I59" s="43" t="n">
        <f aca="false">H59/'Ex1 Fund financials'!F18</f>
        <v>0.46576817671177</v>
      </c>
    </row>
    <row r="60" customFormat="false" ht="15" hidden="false" customHeight="false" outlineLevel="0" collapsed="false">
      <c r="B60" s="18" t="s">
        <v>279</v>
      </c>
      <c r="C60" s="19" t="s">
        <v>277</v>
      </c>
      <c r="D60" s="21" t="n">
        <v>450</v>
      </c>
      <c r="E60" s="29" t="n">
        <f aca="false">F42</f>
        <v>105</v>
      </c>
      <c r="F60" s="34" t="n">
        <v>0.0235</v>
      </c>
      <c r="G60" s="20" t="n">
        <v>49697</v>
      </c>
      <c r="H60" s="29" t="n">
        <f aca="false">H59+E60</f>
        <v>235.185</v>
      </c>
      <c r="I60" s="43" t="n">
        <f aca="false">H60/'Ex1 Fund financials'!F18</f>
        <v>0.841430953181685</v>
      </c>
    </row>
    <row r="61" customFormat="false" ht="15" hidden="false" customHeight="false" outlineLevel="0" collapsed="false">
      <c r="B61" s="23" t="s">
        <v>280</v>
      </c>
      <c r="C61" s="19" t="s">
        <v>90</v>
      </c>
      <c r="D61" s="24" t="n">
        <f aca="false">SUM(D58:D60)</f>
        <v>675</v>
      </c>
      <c r="E61" s="24" t="n">
        <f aca="false">SUM(E58:E60)</f>
        <v>235.185</v>
      </c>
    </row>
    <row r="63" customFormat="false" ht="15" hidden="false" customHeight="false" outlineLevel="0" collapsed="false">
      <c r="B63" s="16" t="s">
        <v>281</v>
      </c>
      <c r="C63" s="16" t="s">
        <v>29</v>
      </c>
      <c r="D63" s="17" t="s">
        <v>282</v>
      </c>
    </row>
    <row r="64" customFormat="false" ht="15" hidden="false" customHeight="false" outlineLevel="0" collapsed="false">
      <c r="B64" s="18" t="s">
        <v>283</v>
      </c>
      <c r="C64" s="19" t="s">
        <v>159</v>
      </c>
      <c r="D64" s="34" t="n">
        <v>0.021</v>
      </c>
    </row>
    <row r="65" customFormat="false" ht="15" hidden="false" customHeight="false" outlineLevel="0" collapsed="false">
      <c r="B65" s="18" t="s">
        <v>284</v>
      </c>
      <c r="C65" s="19" t="s">
        <v>159</v>
      </c>
      <c r="D65" s="34" t="n">
        <v>0.011</v>
      </c>
    </row>
    <row r="66" customFormat="false" ht="15" hidden="false" customHeight="false" outlineLevel="0" collapsed="false">
      <c r="B66" s="18" t="s">
        <v>285</v>
      </c>
      <c r="C66" s="19" t="s">
        <v>159</v>
      </c>
      <c r="D66" s="34" t="n">
        <v>0.001</v>
      </c>
    </row>
    <row r="67" customFormat="false" ht="15" hidden="false" customHeight="false" outlineLevel="0" collapsed="false">
      <c r="B67" s="18" t="s">
        <v>286</v>
      </c>
      <c r="C67" s="19" t="s">
        <v>159</v>
      </c>
      <c r="D67" s="34" t="n">
        <v>0.021</v>
      </c>
    </row>
    <row r="68" customFormat="false" ht="15" hidden="false" customHeight="false" outlineLevel="0" collapsed="false">
      <c r="B68" s="18" t="s">
        <v>287</v>
      </c>
      <c r="C68" s="19" t="s">
        <v>159</v>
      </c>
      <c r="D68" s="34" t="n">
        <v>0</v>
      </c>
    </row>
    <row r="69" customFormat="false" ht="15" hidden="false" customHeight="false" outlineLevel="0" collapsed="false">
      <c r="B69" s="18" t="s">
        <v>288</v>
      </c>
      <c r="C69" s="19" t="s">
        <v>159</v>
      </c>
      <c r="D69" s="34" t="n">
        <v>0.003</v>
      </c>
    </row>
    <row r="70" customFormat="false" ht="15" hidden="false" customHeight="false" outlineLevel="0" collapsed="false">
      <c r="B70" s="18" t="s">
        <v>289</v>
      </c>
      <c r="C70" s="19" t="s">
        <v>159</v>
      </c>
      <c r="D70" s="34" t="n">
        <v>0.005</v>
      </c>
    </row>
    <row r="72" customFormat="false" ht="15" hidden="false" customHeight="false" outlineLevel="0" collapsed="false">
      <c r="B72" s="10" t="s">
        <v>290</v>
      </c>
      <c r="C72" s="11"/>
      <c r="D72" s="11"/>
      <c r="E72" s="11"/>
      <c r="F72" s="11"/>
      <c r="G72" s="11"/>
      <c r="H72" s="11"/>
    </row>
    <row r="73" customFormat="false" ht="15" hidden="false" customHeight="false" outlineLevel="0" collapsed="false">
      <c r="B73" s="16" t="s">
        <v>291</v>
      </c>
      <c r="C73" s="16" t="s">
        <v>29</v>
      </c>
      <c r="D73" s="17" t="s">
        <v>292</v>
      </c>
    </row>
    <row r="74" customFormat="false" ht="15" hidden="false" customHeight="false" outlineLevel="0" collapsed="false">
      <c r="B74" s="18" t="s">
        <v>293</v>
      </c>
      <c r="C74" s="19" t="s">
        <v>159</v>
      </c>
      <c r="D74" s="44" t="n">
        <v>0.453</v>
      </c>
      <c r="E74" s="22" t="s">
        <v>294</v>
      </c>
    </row>
    <row r="75" customFormat="false" ht="15" hidden="false" customHeight="false" outlineLevel="0" collapsed="false">
      <c r="B75" s="18" t="s">
        <v>295</v>
      </c>
      <c r="C75" s="19" t="s">
        <v>159</v>
      </c>
      <c r="D75" s="44" t="n">
        <v>0.2038</v>
      </c>
      <c r="E75" s="22" t="s">
        <v>296</v>
      </c>
    </row>
    <row r="76" customFormat="false" ht="15" hidden="false" customHeight="false" outlineLevel="0" collapsed="false">
      <c r="B76" s="18" t="s">
        <v>297</v>
      </c>
      <c r="C76" s="19" t="s">
        <v>159</v>
      </c>
      <c r="D76" s="44" t="n">
        <v>0.0679</v>
      </c>
      <c r="E76" s="22" t="s">
        <v>296</v>
      </c>
    </row>
    <row r="77" customFormat="false" ht="15" hidden="false" customHeight="false" outlineLevel="0" collapsed="false">
      <c r="B77" s="18" t="s">
        <v>298</v>
      </c>
      <c r="C77" s="19" t="s">
        <v>155</v>
      </c>
      <c r="D77" s="26" t="n">
        <v>5</v>
      </c>
      <c r="E77" s="22" t="s">
        <v>299</v>
      </c>
    </row>
    <row r="78" customFormat="false" ht="15" hidden="false" customHeight="false" outlineLevel="0" collapsed="false">
      <c r="B78" s="18" t="s">
        <v>300</v>
      </c>
      <c r="C78" s="19" t="s">
        <v>155</v>
      </c>
      <c r="D78" s="26" t="n">
        <v>8</v>
      </c>
    </row>
    <row r="79" customFormat="false" ht="15" hidden="false" customHeight="false" outlineLevel="0" collapsed="false">
      <c r="B79" s="18" t="s">
        <v>301</v>
      </c>
      <c r="C79" s="19" t="s">
        <v>90</v>
      </c>
      <c r="D79" s="21" t="n">
        <v>549.58258</v>
      </c>
    </row>
    <row r="80" customFormat="false" ht="15" hidden="false" customHeight="false" outlineLevel="0" collapsed="false">
      <c r="B80" s="18" t="s">
        <v>302</v>
      </c>
      <c r="C80" s="19" t="s">
        <v>90</v>
      </c>
      <c r="D80" s="21" t="n">
        <v>345.692</v>
      </c>
    </row>
    <row r="81" customFormat="false" ht="15" hidden="false" customHeight="false" outlineLevel="0" collapsed="false">
      <c r="B81" s="18" t="s">
        <v>303</v>
      </c>
      <c r="C81" s="19" t="s">
        <v>90</v>
      </c>
      <c r="D81" s="21" t="n">
        <v>345.625</v>
      </c>
      <c r="E81" s="22" t="s">
        <v>304</v>
      </c>
    </row>
    <row r="83" customFormat="false" ht="15" hidden="false" customHeight="false" outlineLevel="0" collapsed="false">
      <c r="B83" s="16" t="s">
        <v>305</v>
      </c>
      <c r="C83" s="16" t="s">
        <v>29</v>
      </c>
      <c r="D83" s="17" t="s">
        <v>306</v>
      </c>
    </row>
    <row r="84" customFormat="false" ht="15" hidden="false" customHeight="false" outlineLevel="0" collapsed="false">
      <c r="B84" s="18" t="s">
        <v>307</v>
      </c>
      <c r="C84" s="19" t="s">
        <v>88</v>
      </c>
      <c r="D84" s="20" t="n">
        <v>45768</v>
      </c>
    </row>
    <row r="85" customFormat="false" ht="15" hidden="false" customHeight="false" outlineLevel="0" collapsed="false">
      <c r="B85" s="18" t="s">
        <v>308</v>
      </c>
      <c r="C85" s="19" t="s">
        <v>88</v>
      </c>
      <c r="D85" s="20" t="n">
        <v>45897</v>
      </c>
    </row>
    <row r="86" customFormat="false" ht="15" hidden="false" customHeight="false" outlineLevel="0" collapsed="false">
      <c r="B86" s="18" t="s">
        <v>309</v>
      </c>
      <c r="C86" s="19" t="s">
        <v>88</v>
      </c>
      <c r="D86" s="20" t="n">
        <v>45954</v>
      </c>
    </row>
    <row r="87" customFormat="false" ht="15" hidden="false" customHeight="false" outlineLevel="0" collapsed="false">
      <c r="B87" s="18" t="s">
        <v>310</v>
      </c>
      <c r="C87" s="19" t="s">
        <v>88</v>
      </c>
      <c r="D87" s="20" t="n">
        <v>46007</v>
      </c>
    </row>
    <row r="88" customFormat="false" ht="15" hidden="false" customHeight="false" outlineLevel="0" collapsed="false">
      <c r="B88" s="18" t="s">
        <v>311</v>
      </c>
      <c r="C88" s="19" t="s">
        <v>88</v>
      </c>
      <c r="D88" s="20" t="n">
        <v>46498</v>
      </c>
    </row>
    <row r="89" customFormat="false" ht="15" hidden="false" customHeight="false" outlineLevel="0" collapsed="false">
      <c r="B89" s="22" t="s">
        <v>312</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IC Simulator · TCW Steel City Senior Lending BDC · Foundational · Practice use only&amp;R&amp;8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O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3" min="3" style="0" width="8"/>
    <col collapsed="false" customWidth="true" hidden="false" outlineLevel="0" max="4" min="4" style="0" width="34"/>
    <col collapsed="false" customWidth="true" hidden="false" outlineLevel="0" max="5" min="5" style="0" width="30"/>
    <col collapsed="false" customWidth="true" hidden="false" outlineLevel="0" max="6" min="6" style="0" width="11"/>
    <col collapsed="false" customWidth="true" hidden="false" outlineLevel="0" max="7" min="7" style="0" width="30"/>
    <col collapsed="false" customWidth="true" hidden="false" outlineLevel="0" max="8" min="8" style="0" width="13"/>
    <col collapsed="false" customWidth="true" hidden="false" outlineLevel="0" max="9" min="9" style="0" width="10"/>
    <col collapsed="false" customWidth="true" hidden="false" outlineLevel="0" max="14" min="10" style="0" width="12"/>
    <col collapsed="false" customWidth="true" hidden="false" outlineLevel="0" max="15" min="15" style="0" width="10"/>
  </cols>
  <sheetData>
    <row r="1" customFormat="false" ht="16.15" hidden="false" customHeight="false" outlineLevel="0" collapsed="false">
      <c r="B1" s="14" t="s">
        <v>313</v>
      </c>
    </row>
    <row r="2" customFormat="false" ht="15" hidden="false" customHeight="false" outlineLevel="0" collapsed="false">
      <c r="B2" s="15" t="s">
        <v>314</v>
      </c>
    </row>
    <row r="4" customFormat="false" ht="15" hidden="false" customHeight="false" outlineLevel="0" collapsed="false">
      <c r="B4" s="10" t="s">
        <v>315</v>
      </c>
      <c r="C4" s="11"/>
      <c r="D4" s="11"/>
      <c r="E4" s="11"/>
      <c r="F4" s="11"/>
      <c r="G4" s="11"/>
      <c r="H4" s="11"/>
      <c r="I4" s="11"/>
      <c r="J4" s="11"/>
      <c r="K4" s="11"/>
      <c r="L4" s="11"/>
      <c r="M4" s="11"/>
      <c r="N4" s="11"/>
      <c r="O4" s="11"/>
    </row>
    <row r="5" customFormat="false" ht="32.8" hidden="false" customHeight="false" outlineLevel="0" collapsed="false">
      <c r="B5" s="16" t="s">
        <v>316</v>
      </c>
      <c r="C5" s="16" t="s">
        <v>29</v>
      </c>
      <c r="D5" s="17" t="s">
        <v>317</v>
      </c>
      <c r="E5" s="17" t="s">
        <v>318</v>
      </c>
      <c r="F5" s="17" t="s">
        <v>319</v>
      </c>
      <c r="G5" s="17" t="s">
        <v>320</v>
      </c>
      <c r="H5" s="17" t="s">
        <v>321</v>
      </c>
      <c r="I5" s="17" t="s">
        <v>322</v>
      </c>
      <c r="J5" s="17" t="s">
        <v>40</v>
      </c>
      <c r="K5" s="17" t="s">
        <v>323</v>
      </c>
      <c r="L5" s="17" t="s">
        <v>324</v>
      </c>
      <c r="M5" s="17" t="s">
        <v>325</v>
      </c>
      <c r="N5" s="17" t="s">
        <v>326</v>
      </c>
      <c r="O5" s="17" t="s">
        <v>327</v>
      </c>
    </row>
    <row r="6" customFormat="false" ht="36" hidden="false" customHeight="true" outlineLevel="0" collapsed="false">
      <c r="B6" s="18" t="s">
        <v>328</v>
      </c>
      <c r="C6" s="19" t="s">
        <v>90</v>
      </c>
      <c r="D6" s="45" t="s">
        <v>329</v>
      </c>
      <c r="E6" s="45" t="s">
        <v>330</v>
      </c>
      <c r="F6" s="45" t="s">
        <v>331</v>
      </c>
      <c r="G6" s="45" t="s">
        <v>332</v>
      </c>
      <c r="H6" s="45" t="s">
        <v>333</v>
      </c>
      <c r="I6" s="45" t="s">
        <v>334</v>
      </c>
      <c r="J6" s="21" t="n">
        <v>260</v>
      </c>
      <c r="K6" s="21" t="n">
        <v>166.432</v>
      </c>
      <c r="L6" s="29" t="n">
        <f aca="false">J6-K6</f>
        <v>93.568</v>
      </c>
      <c r="M6" s="21" t="n">
        <v>31.214</v>
      </c>
      <c r="N6" s="29" t="n">
        <f aca="false">L6-M6</f>
        <v>62.354</v>
      </c>
      <c r="O6" s="41" t="n">
        <f aca="false">K6/J6</f>
        <v>0.640123076923077</v>
      </c>
    </row>
    <row r="7" customFormat="false" ht="36" hidden="false" customHeight="true" outlineLevel="0" collapsed="false">
      <c r="B7" s="18" t="s">
        <v>335</v>
      </c>
      <c r="C7" s="19" t="s">
        <v>90</v>
      </c>
      <c r="D7" s="45" t="s">
        <v>336</v>
      </c>
      <c r="E7" s="45" t="s">
        <v>337</v>
      </c>
      <c r="F7" s="45" t="s">
        <v>338</v>
      </c>
      <c r="G7" s="45" t="s">
        <v>339</v>
      </c>
      <c r="H7" s="45" t="s">
        <v>340</v>
      </c>
      <c r="I7" s="45" t="s">
        <v>341</v>
      </c>
      <c r="J7" s="21" t="n">
        <v>115</v>
      </c>
      <c r="K7" s="21" t="n">
        <v>41.4</v>
      </c>
      <c r="L7" s="29" t="n">
        <f aca="false">J7-K7</f>
        <v>73.6</v>
      </c>
      <c r="M7" s="21" t="n">
        <v>24.553</v>
      </c>
      <c r="N7" s="29" t="n">
        <f aca="false">L7-M7</f>
        <v>49.047</v>
      </c>
      <c r="O7" s="41" t="n">
        <f aca="false">K7/J7</f>
        <v>0.36</v>
      </c>
    </row>
    <row r="8" customFormat="false" ht="36" hidden="false" customHeight="true" outlineLevel="0" collapsed="false">
      <c r="B8" s="18" t="s">
        <v>342</v>
      </c>
      <c r="C8" s="19" t="s">
        <v>90</v>
      </c>
      <c r="D8" s="45" t="s">
        <v>343</v>
      </c>
      <c r="E8" s="45" t="s">
        <v>337</v>
      </c>
      <c r="F8" s="45" t="s">
        <v>338</v>
      </c>
      <c r="G8" s="45" t="s">
        <v>339</v>
      </c>
      <c r="H8" s="45" t="s">
        <v>340</v>
      </c>
      <c r="I8" s="45" t="s">
        <v>341</v>
      </c>
      <c r="J8" s="21" t="n">
        <v>40</v>
      </c>
      <c r="K8" s="21" t="n">
        <v>14.4</v>
      </c>
      <c r="L8" s="29" t="n">
        <f aca="false">J8-K8</f>
        <v>25.6</v>
      </c>
      <c r="M8" s="21" t="n">
        <v>8.54</v>
      </c>
      <c r="N8" s="29" t="n">
        <f aca="false">L8-M8</f>
        <v>17.06</v>
      </c>
      <c r="O8" s="41" t="n">
        <f aca="false">K8/J8</f>
        <v>0.36</v>
      </c>
    </row>
    <row r="9" customFormat="false" ht="36" hidden="false" customHeight="true" outlineLevel="0" collapsed="false">
      <c r="B9" s="18" t="s">
        <v>344</v>
      </c>
      <c r="C9" s="19" t="s">
        <v>90</v>
      </c>
      <c r="D9" s="45" t="s">
        <v>345</v>
      </c>
      <c r="E9" s="45" t="s">
        <v>346</v>
      </c>
      <c r="F9" s="45" t="s">
        <v>347</v>
      </c>
      <c r="G9" s="45" t="s">
        <v>348</v>
      </c>
      <c r="H9" s="45" t="s">
        <v>333</v>
      </c>
      <c r="I9" s="45" t="s">
        <v>341</v>
      </c>
      <c r="J9" s="21" t="n">
        <v>60</v>
      </c>
      <c r="K9" s="21" t="n">
        <v>23.25</v>
      </c>
      <c r="L9" s="29" t="n">
        <f aca="false">J9-K9</f>
        <v>36.75</v>
      </c>
      <c r="M9" s="21" t="n">
        <v>12.26</v>
      </c>
      <c r="N9" s="29" t="n">
        <f aca="false">L9-M9</f>
        <v>24.49</v>
      </c>
      <c r="O9" s="41" t="n">
        <f aca="false">K9/J9</f>
        <v>0.3875</v>
      </c>
    </row>
    <row r="10" customFormat="false" ht="36" hidden="false" customHeight="true" outlineLevel="0" collapsed="false">
      <c r="B10" s="18" t="s">
        <v>349</v>
      </c>
      <c r="C10" s="19" t="s">
        <v>90</v>
      </c>
      <c r="D10" s="45" t="s">
        <v>350</v>
      </c>
      <c r="E10" s="45" t="s">
        <v>351</v>
      </c>
      <c r="F10" s="45" t="s">
        <v>352</v>
      </c>
      <c r="G10" s="45" t="s">
        <v>353</v>
      </c>
      <c r="H10" s="45" t="s">
        <v>333</v>
      </c>
      <c r="I10" s="45" t="s">
        <v>341</v>
      </c>
      <c r="J10" s="21" t="n">
        <v>35</v>
      </c>
      <c r="K10" s="21" t="n">
        <v>13.3</v>
      </c>
      <c r="L10" s="29" t="n">
        <f aca="false">J10-K10</f>
        <v>21.7</v>
      </c>
      <c r="M10" s="21" t="n">
        <v>7.239</v>
      </c>
      <c r="N10" s="29" t="n">
        <f aca="false">L10-M10</f>
        <v>14.461</v>
      </c>
      <c r="O10" s="41" t="n">
        <f aca="false">K10/J10</f>
        <v>0.38</v>
      </c>
    </row>
    <row r="11" customFormat="false" ht="36" hidden="false" customHeight="true" outlineLevel="0" collapsed="false">
      <c r="B11" s="18" t="s">
        <v>354</v>
      </c>
      <c r="C11" s="19" t="s">
        <v>90</v>
      </c>
      <c r="D11" s="45" t="s">
        <v>355</v>
      </c>
      <c r="E11" s="45" t="s">
        <v>337</v>
      </c>
      <c r="F11" s="45" t="s">
        <v>356</v>
      </c>
      <c r="G11" s="45" t="s">
        <v>357</v>
      </c>
      <c r="H11" s="45" t="s">
        <v>333</v>
      </c>
      <c r="I11" s="45" t="s">
        <v>358</v>
      </c>
      <c r="J11" s="21" t="n">
        <v>20</v>
      </c>
      <c r="K11" s="21" t="n">
        <v>7</v>
      </c>
      <c r="L11" s="29" t="n">
        <f aca="false">J11-K11</f>
        <v>13</v>
      </c>
      <c r="M11" s="21" t="n">
        <v>4.337</v>
      </c>
      <c r="N11" s="29" t="n">
        <f aca="false">L11-M11</f>
        <v>8.663</v>
      </c>
      <c r="O11" s="41" t="n">
        <f aca="false">K11/J11</f>
        <v>0.35</v>
      </c>
    </row>
    <row r="12" customFormat="false" ht="36" hidden="false" customHeight="true" outlineLevel="0" collapsed="false">
      <c r="B12" s="18" t="s">
        <v>359</v>
      </c>
      <c r="C12" s="19" t="s">
        <v>90</v>
      </c>
      <c r="D12" s="45" t="s">
        <v>360</v>
      </c>
      <c r="E12" s="45" t="s">
        <v>361</v>
      </c>
      <c r="F12" s="45" t="s">
        <v>331</v>
      </c>
      <c r="G12" s="45" t="s">
        <v>362</v>
      </c>
      <c r="H12" s="45" t="s">
        <v>333</v>
      </c>
      <c r="I12" s="45" t="s">
        <v>358</v>
      </c>
      <c r="J12" s="21" t="n">
        <v>26.013</v>
      </c>
      <c r="K12" s="21" t="n">
        <v>7.804</v>
      </c>
      <c r="L12" s="29" t="n">
        <f aca="false">J12-K12</f>
        <v>18.209</v>
      </c>
      <c r="M12" s="21" t="n">
        <v>6.075</v>
      </c>
      <c r="N12" s="29" t="n">
        <f aca="false">L12-M12</f>
        <v>12.134</v>
      </c>
      <c r="O12" s="41" t="n">
        <f aca="false">K12/J12</f>
        <v>0.30000384423173</v>
      </c>
    </row>
    <row r="13" customFormat="false" ht="36" hidden="false" customHeight="true" outlineLevel="0" collapsed="false">
      <c r="B13" s="18" t="s">
        <v>363</v>
      </c>
      <c r="C13" s="19" t="s">
        <v>90</v>
      </c>
      <c r="D13" s="45" t="s">
        <v>364</v>
      </c>
      <c r="E13" s="45" t="s">
        <v>365</v>
      </c>
      <c r="F13" s="45" t="s">
        <v>366</v>
      </c>
      <c r="G13" s="45" t="s">
        <v>367</v>
      </c>
      <c r="H13" s="45" t="s">
        <v>333</v>
      </c>
      <c r="I13" s="45" t="s">
        <v>368</v>
      </c>
      <c r="J13" s="21" t="n">
        <v>20</v>
      </c>
      <c r="K13" s="21" t="n">
        <v>5</v>
      </c>
      <c r="L13" s="29" t="n">
        <f aca="false">J13-K13</f>
        <v>15</v>
      </c>
      <c r="M13" s="21" t="n">
        <v>5.004</v>
      </c>
      <c r="N13" s="29" t="n">
        <f aca="false">L13-M13</f>
        <v>9.996</v>
      </c>
      <c r="O13" s="41" t="n">
        <f aca="false">K13/J13</f>
        <v>0.25</v>
      </c>
    </row>
    <row r="14" customFormat="false" ht="15" hidden="false" customHeight="false" outlineLevel="0" collapsed="false">
      <c r="B14" s="23" t="s">
        <v>178</v>
      </c>
      <c r="C14" s="19" t="s">
        <v>90</v>
      </c>
      <c r="J14" s="24" t="n">
        <f aca="false">SUM(J6:J13)</f>
        <v>576.013</v>
      </c>
      <c r="K14" s="24" t="n">
        <f aca="false">SUM(K6:K13)</f>
        <v>278.586</v>
      </c>
      <c r="L14" s="24" t="n">
        <f aca="false">SUM(L6:L13)</f>
        <v>297.427</v>
      </c>
      <c r="M14" s="24" t="n">
        <f aca="false">SUM(M6:M13)</f>
        <v>99.222</v>
      </c>
      <c r="N14" s="24" t="n">
        <f aca="false">SUM(N6:N13)</f>
        <v>198.205</v>
      </c>
      <c r="O14" s="46" t="n">
        <f aca="false">K14/J14</f>
        <v>0.483645334393495</v>
      </c>
    </row>
    <row r="15" customFormat="false" ht="15" hidden="false" customHeight="false" outlineLevel="0" collapsed="false">
      <c r="B15" s="18" t="s">
        <v>369</v>
      </c>
      <c r="C15" s="19" t="s">
        <v>155</v>
      </c>
      <c r="J15" s="28" t="n">
        <f aca="false">COUNTA(B6:B13)</f>
        <v>8</v>
      </c>
    </row>
    <row r="16" customFormat="false" ht="15" hidden="false" customHeight="false" outlineLevel="0" collapsed="false">
      <c r="B16" s="22" t="s">
        <v>370</v>
      </c>
    </row>
    <row r="17" customFormat="false" ht="15" hidden="false" customHeight="false" outlineLevel="0" collapsed="false">
      <c r="B17" s="22" t="s">
        <v>371</v>
      </c>
    </row>
    <row r="19" customFormat="false" ht="15" hidden="false" customHeight="false" outlineLevel="0" collapsed="false">
      <c r="B19" s="10" t="s">
        <v>372</v>
      </c>
      <c r="C19" s="11"/>
      <c r="D19" s="11"/>
      <c r="E19" s="11"/>
      <c r="F19" s="11"/>
      <c r="G19" s="11"/>
      <c r="H19" s="11"/>
      <c r="I19" s="11"/>
      <c r="J19" s="11"/>
      <c r="K19" s="11"/>
      <c r="L19" s="11"/>
      <c r="M19" s="11"/>
      <c r="N19" s="11"/>
      <c r="O19" s="11"/>
    </row>
    <row r="20" customFormat="false" ht="15" hidden="false" customHeight="false" outlineLevel="0" collapsed="false">
      <c r="B20" s="16" t="s">
        <v>373</v>
      </c>
      <c r="C20" s="16" t="s">
        <v>29</v>
      </c>
      <c r="D20" s="17" t="s">
        <v>292</v>
      </c>
    </row>
    <row r="21" customFormat="false" ht="15" hidden="false" customHeight="false" outlineLevel="0" collapsed="false">
      <c r="B21" s="18" t="s">
        <v>374</v>
      </c>
      <c r="C21" s="19" t="s">
        <v>159</v>
      </c>
      <c r="D21" s="31" t="n">
        <v>0.9</v>
      </c>
    </row>
    <row r="22" customFormat="false" ht="15" hidden="false" customHeight="false" outlineLevel="0" collapsed="false">
      <c r="B22" s="18" t="s">
        <v>375</v>
      </c>
      <c r="C22" s="19" t="s">
        <v>159</v>
      </c>
      <c r="D22" s="31" t="n">
        <v>0.65</v>
      </c>
    </row>
    <row r="23" customFormat="false" ht="15" hidden="false" customHeight="false" outlineLevel="0" collapsed="false">
      <c r="B23" s="18" t="s">
        <v>376</v>
      </c>
      <c r="C23" s="19" t="s">
        <v>159</v>
      </c>
      <c r="D23" s="31" t="n">
        <v>0.65</v>
      </c>
    </row>
    <row r="24" customFormat="false" ht="15" hidden="false" customHeight="false" outlineLevel="0" collapsed="false">
      <c r="B24" s="18" t="s">
        <v>377</v>
      </c>
      <c r="C24" s="19" t="s">
        <v>159</v>
      </c>
      <c r="D24" s="31" t="n">
        <v>0.8</v>
      </c>
    </row>
    <row r="25" customFormat="false" ht="15" hidden="false" customHeight="false" outlineLevel="0" collapsed="false">
      <c r="B25" s="18" t="s">
        <v>378</v>
      </c>
      <c r="C25" s="19" t="s">
        <v>159</v>
      </c>
      <c r="D25" s="31" t="n">
        <v>0.4</v>
      </c>
    </row>
    <row r="27" customFormat="false" ht="15" hidden="false" customHeight="false" outlineLevel="0" collapsed="false">
      <c r="B27" s="16" t="s">
        <v>379</v>
      </c>
      <c r="C27" s="16" t="s">
        <v>29</v>
      </c>
      <c r="D27" s="17" t="s">
        <v>380</v>
      </c>
      <c r="E27" s="17" t="s">
        <v>381</v>
      </c>
    </row>
    <row r="28" customFormat="false" ht="15" hidden="false" customHeight="false" outlineLevel="0" collapsed="false">
      <c r="B28" s="18" t="s">
        <v>382</v>
      </c>
      <c r="C28" s="19" t="s">
        <v>159</v>
      </c>
      <c r="D28" s="44" t="n">
        <v>1</v>
      </c>
    </row>
    <row r="29" customFormat="false" ht="15" hidden="false" customHeight="false" outlineLevel="0" collapsed="false">
      <c r="B29" s="18" t="s">
        <v>383</v>
      </c>
      <c r="C29" s="19" t="s">
        <v>159</v>
      </c>
      <c r="D29" s="44" t="n">
        <v>0.4</v>
      </c>
    </row>
    <row r="30" customFormat="false" ht="15" hidden="false" customHeight="false" outlineLevel="0" collapsed="false">
      <c r="B30" s="18" t="s">
        <v>384</v>
      </c>
      <c r="C30" s="19" t="s">
        <v>159</v>
      </c>
      <c r="D30" s="44" t="n">
        <v>0.3</v>
      </c>
    </row>
    <row r="31" customFormat="false" ht="15" hidden="false" customHeight="false" outlineLevel="0" collapsed="false">
      <c r="B31" s="18" t="s">
        <v>385</v>
      </c>
      <c r="C31" s="19" t="s">
        <v>159</v>
      </c>
      <c r="D31" s="44" t="n">
        <v>0.15</v>
      </c>
    </row>
    <row r="32" customFormat="false" ht="15" hidden="false" customHeight="false" outlineLevel="0" collapsed="false">
      <c r="B32" s="18" t="s">
        <v>386</v>
      </c>
      <c r="C32" s="19" t="s">
        <v>159</v>
      </c>
      <c r="D32" s="44" t="n">
        <v>0.05</v>
      </c>
    </row>
    <row r="33" customFormat="false" ht="15" hidden="false" customHeight="false" outlineLevel="0" collapsed="false">
      <c r="B33" s="18" t="s">
        <v>387</v>
      </c>
      <c r="C33" s="19" t="s">
        <v>159</v>
      </c>
      <c r="D33" s="44" t="n">
        <v>0.15</v>
      </c>
      <c r="E33" s="44" t="n">
        <v>0.45</v>
      </c>
    </row>
    <row r="34" customFormat="false" ht="15" hidden="false" customHeight="false" outlineLevel="0" collapsed="false">
      <c r="B34" s="18" t="s">
        <v>375</v>
      </c>
      <c r="C34" s="19" t="s">
        <v>159</v>
      </c>
      <c r="D34" s="44" t="n">
        <v>0.05</v>
      </c>
      <c r="E34" s="44" t="n">
        <v>0.45</v>
      </c>
    </row>
    <row r="35" customFormat="false" ht="15" hidden="false" customHeight="false" outlineLevel="0" collapsed="false">
      <c r="B35" s="18" t="s">
        <v>388</v>
      </c>
      <c r="C35" s="19" t="s">
        <v>159</v>
      </c>
      <c r="D35" s="44" t="n">
        <v>0.15</v>
      </c>
    </row>
    <row r="36" customFormat="false" ht="15" hidden="false" customHeight="false" outlineLevel="0" collapsed="false">
      <c r="B36" s="22" t="s">
        <v>389</v>
      </c>
    </row>
    <row r="38" customFormat="false" ht="15" hidden="false" customHeight="false" outlineLevel="0" collapsed="false">
      <c r="B38" s="16" t="s">
        <v>390</v>
      </c>
      <c r="C38" s="16" t="s">
        <v>29</v>
      </c>
      <c r="D38" s="17" t="s">
        <v>391</v>
      </c>
    </row>
    <row r="39" customFormat="false" ht="22.35" hidden="false" customHeight="false" outlineLevel="0" collapsed="false">
      <c r="B39" s="18" t="s">
        <v>355</v>
      </c>
      <c r="C39" s="19" t="s">
        <v>392</v>
      </c>
      <c r="D39" s="33" t="s">
        <v>393</v>
      </c>
    </row>
    <row r="40" customFormat="false" ht="22.35" hidden="false" customHeight="false" outlineLevel="0" collapsed="false">
      <c r="B40" s="18" t="s">
        <v>394</v>
      </c>
      <c r="C40" s="19" t="s">
        <v>392</v>
      </c>
      <c r="D40" s="33" t="s">
        <v>395</v>
      </c>
    </row>
    <row r="41" customFormat="false" ht="32.8" hidden="false" customHeight="false" outlineLevel="0" collapsed="false">
      <c r="B41" s="18" t="s">
        <v>396</v>
      </c>
      <c r="C41" s="19" t="s">
        <v>392</v>
      </c>
      <c r="D41" s="33" t="s">
        <v>397</v>
      </c>
    </row>
    <row r="42" customFormat="false" ht="32.8" hidden="false" customHeight="false" outlineLevel="0" collapsed="false">
      <c r="B42" s="18" t="s">
        <v>398</v>
      </c>
      <c r="C42" s="19" t="s">
        <v>392</v>
      </c>
      <c r="D42" s="33" t="s">
        <v>399</v>
      </c>
    </row>
    <row r="43" customFormat="false" ht="15" hidden="false" customHeight="false" outlineLevel="0" collapsed="false">
      <c r="B43" s="18" t="s">
        <v>400</v>
      </c>
      <c r="C43" s="19" t="s">
        <v>392</v>
      </c>
      <c r="D43" s="33" t="s">
        <v>401</v>
      </c>
    </row>
    <row r="44" customFormat="false" ht="15" hidden="false" customHeight="false" outlineLevel="0" collapsed="false">
      <c r="B44" s="18" t="s">
        <v>365</v>
      </c>
      <c r="C44" s="19" t="s">
        <v>392</v>
      </c>
      <c r="D44" s="33" t="s">
        <v>402</v>
      </c>
    </row>
    <row r="45" customFormat="false" ht="32.8" hidden="false" customHeight="false" outlineLevel="0" collapsed="false">
      <c r="B45" s="18" t="s">
        <v>361</v>
      </c>
      <c r="C45" s="19" t="s">
        <v>392</v>
      </c>
      <c r="D45" s="33" t="s">
        <v>403</v>
      </c>
    </row>
    <row r="47" customFormat="false" ht="15" hidden="false" customHeight="false" outlineLevel="0" collapsed="false">
      <c r="B47" s="16" t="s">
        <v>404</v>
      </c>
      <c r="C47" s="16" t="s">
        <v>29</v>
      </c>
      <c r="D47" s="17" t="s">
        <v>292</v>
      </c>
    </row>
    <row r="48" customFormat="false" ht="15" hidden="false" customHeight="false" outlineLevel="0" collapsed="false">
      <c r="B48" s="18" t="s">
        <v>405</v>
      </c>
      <c r="C48" s="19" t="s">
        <v>392</v>
      </c>
      <c r="D48" s="33" t="s">
        <v>406</v>
      </c>
    </row>
    <row r="49" customFormat="false" ht="15" hidden="false" customHeight="false" outlineLevel="0" collapsed="false">
      <c r="B49" s="18" t="s">
        <v>407</v>
      </c>
      <c r="C49" s="19" t="s">
        <v>392</v>
      </c>
      <c r="D49" s="33" t="s">
        <v>408</v>
      </c>
    </row>
    <row r="50" customFormat="false" ht="15" hidden="false" customHeight="false" outlineLevel="0" collapsed="false">
      <c r="B50" s="18" t="s">
        <v>409</v>
      </c>
      <c r="C50" s="19" t="s">
        <v>392</v>
      </c>
      <c r="D50" s="33" t="s">
        <v>410</v>
      </c>
    </row>
    <row r="51" customFormat="false" ht="15" hidden="false" customHeight="false" outlineLevel="0" collapsed="false">
      <c r="B51" s="18" t="s">
        <v>411</v>
      </c>
      <c r="C51" s="19" t="s">
        <v>159</v>
      </c>
      <c r="D51" s="31" t="n">
        <v>0.15</v>
      </c>
    </row>
    <row r="52" customFormat="false" ht="15" hidden="false" customHeight="false" outlineLevel="0" collapsed="false">
      <c r="B52" s="18" t="s">
        <v>412</v>
      </c>
      <c r="C52" s="19" t="s">
        <v>90</v>
      </c>
      <c r="D52" s="21" t="n">
        <v>15</v>
      </c>
    </row>
    <row r="53" customFormat="false" ht="15" hidden="false" customHeight="false" outlineLevel="0" collapsed="false">
      <c r="B53" s="18" t="s">
        <v>413</v>
      </c>
      <c r="C53" s="19" t="s">
        <v>135</v>
      </c>
      <c r="D53" s="26" t="n">
        <v>3</v>
      </c>
    </row>
    <row r="54" customFormat="false" ht="15" hidden="false" customHeight="false" outlineLevel="0" collapsed="false">
      <c r="B54" s="18" t="s">
        <v>414</v>
      </c>
      <c r="C54" s="19" t="s">
        <v>135</v>
      </c>
      <c r="D54" s="26" t="n">
        <v>15</v>
      </c>
    </row>
    <row r="55" customFormat="false" ht="15" hidden="false" customHeight="false" outlineLevel="0" collapsed="false">
      <c r="B55" s="22" t="s">
        <v>415</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IC Simulator · TCW Steel City Senior Lending BDC · Foundational · Practice use only&amp;R&amp;8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3" min="3" style="0" width="12"/>
    <col collapsed="false" customWidth="true" hidden="false" outlineLevel="0" max="4" min="4" style="0" width="14"/>
    <col collapsed="false" customWidth="true" hidden="false" outlineLevel="0" max="5" min="5" style="0" width="56"/>
    <col collapsed="false" customWidth="true" hidden="false" outlineLevel="0" max="9" min="6" style="0" width="14"/>
  </cols>
  <sheetData>
    <row r="1" customFormat="false" ht="16.15" hidden="false" customHeight="false" outlineLevel="0" collapsed="false">
      <c r="B1" s="14" t="s">
        <v>416</v>
      </c>
    </row>
    <row r="2" customFormat="false" ht="15" hidden="false" customHeight="false" outlineLevel="0" collapsed="false">
      <c r="B2" s="15" t="s">
        <v>417</v>
      </c>
    </row>
    <row r="4" customFormat="false" ht="15" hidden="false" customHeight="false" outlineLevel="0" collapsed="false">
      <c r="B4" s="10" t="s">
        <v>418</v>
      </c>
      <c r="C4" s="11"/>
      <c r="D4" s="11"/>
      <c r="E4" s="11"/>
      <c r="F4" s="11"/>
      <c r="G4" s="11"/>
      <c r="H4" s="11"/>
      <c r="I4" s="11"/>
    </row>
    <row r="5" customFormat="false" ht="22.35" hidden="false" customHeight="false" outlineLevel="0" collapsed="false">
      <c r="B5" s="16" t="s">
        <v>419</v>
      </c>
      <c r="C5" s="16" t="s">
        <v>29</v>
      </c>
      <c r="D5" s="17" t="s">
        <v>420</v>
      </c>
      <c r="E5" s="17" t="s">
        <v>421</v>
      </c>
    </row>
    <row r="6" customFormat="false" ht="30" hidden="false" customHeight="true" outlineLevel="0" collapsed="false">
      <c r="B6" s="18" t="s">
        <v>422</v>
      </c>
      <c r="C6" s="19" t="s">
        <v>392</v>
      </c>
      <c r="D6" s="47" t="s">
        <v>423</v>
      </c>
      <c r="E6" s="47" t="s">
        <v>424</v>
      </c>
    </row>
    <row r="7" customFormat="false" ht="30" hidden="false" customHeight="true" outlineLevel="0" collapsed="false">
      <c r="B7" s="18" t="s">
        <v>425</v>
      </c>
      <c r="C7" s="19" t="s">
        <v>392</v>
      </c>
      <c r="D7" s="47" t="s">
        <v>426</v>
      </c>
      <c r="E7" s="47" t="s">
        <v>427</v>
      </c>
    </row>
    <row r="8" customFormat="false" ht="30" hidden="false" customHeight="true" outlineLevel="0" collapsed="false">
      <c r="B8" s="18" t="s">
        <v>428</v>
      </c>
      <c r="C8" s="19" t="s">
        <v>392</v>
      </c>
      <c r="D8" s="47" t="s">
        <v>429</v>
      </c>
      <c r="E8" s="47" t="s">
        <v>430</v>
      </c>
    </row>
    <row r="9" customFormat="false" ht="30" hidden="false" customHeight="true" outlineLevel="0" collapsed="false">
      <c r="B9" s="18" t="s">
        <v>431</v>
      </c>
      <c r="C9" s="19" t="s">
        <v>392</v>
      </c>
      <c r="D9" s="47" t="s">
        <v>432</v>
      </c>
      <c r="E9" s="47" t="s">
        <v>433</v>
      </c>
    </row>
    <row r="10" customFormat="false" ht="30" hidden="false" customHeight="true" outlineLevel="0" collapsed="false">
      <c r="B10" s="18" t="s">
        <v>434</v>
      </c>
      <c r="C10" s="19" t="s">
        <v>392</v>
      </c>
      <c r="D10" s="47" t="s">
        <v>435</v>
      </c>
      <c r="E10" s="47" t="s">
        <v>436</v>
      </c>
    </row>
    <row r="11" customFormat="false" ht="30" hidden="false" customHeight="true" outlineLevel="0" collapsed="false">
      <c r="B11" s="18" t="s">
        <v>437</v>
      </c>
      <c r="C11" s="19" t="s">
        <v>392</v>
      </c>
      <c r="D11" s="47" t="s">
        <v>438</v>
      </c>
      <c r="E11" s="47" t="s">
        <v>439</v>
      </c>
    </row>
    <row r="12" customFormat="false" ht="30" hidden="false" customHeight="true" outlineLevel="0" collapsed="false">
      <c r="B12" s="18" t="s">
        <v>440</v>
      </c>
      <c r="C12" s="19" t="s">
        <v>392</v>
      </c>
      <c r="D12" s="47" t="s">
        <v>441</v>
      </c>
      <c r="E12" s="47" t="s">
        <v>442</v>
      </c>
    </row>
    <row r="13" customFormat="false" ht="30" hidden="false" customHeight="true" outlineLevel="0" collapsed="false">
      <c r="B13" s="18" t="s">
        <v>443</v>
      </c>
      <c r="C13" s="19" t="s">
        <v>392</v>
      </c>
      <c r="D13" s="47" t="s">
        <v>444</v>
      </c>
      <c r="E13" s="47" t="s">
        <v>436</v>
      </c>
    </row>
    <row r="15" customFormat="false" ht="15" hidden="false" customHeight="false" outlineLevel="0" collapsed="false">
      <c r="B15" s="10" t="s">
        <v>445</v>
      </c>
      <c r="C15" s="11"/>
      <c r="D15" s="11"/>
      <c r="E15" s="11"/>
      <c r="F15" s="11"/>
      <c r="G15" s="11"/>
      <c r="H15" s="11"/>
      <c r="I15" s="11"/>
    </row>
    <row r="16" customFormat="false" ht="15" hidden="false" customHeight="false" outlineLevel="0" collapsed="false">
      <c r="B16" s="16" t="s">
        <v>446</v>
      </c>
      <c r="C16" s="16" t="s">
        <v>29</v>
      </c>
      <c r="D16" s="17" t="s">
        <v>447</v>
      </c>
      <c r="E16" s="17" t="s">
        <v>448</v>
      </c>
      <c r="F16" s="17" t="s">
        <v>449</v>
      </c>
      <c r="G16" s="17" t="s">
        <v>450</v>
      </c>
      <c r="H16" s="17" t="s">
        <v>451</v>
      </c>
      <c r="I16" s="17" t="s">
        <v>452</v>
      </c>
    </row>
    <row r="17" customFormat="false" ht="15" hidden="false" customHeight="false" outlineLevel="0" collapsed="false">
      <c r="B17" s="18" t="s">
        <v>453</v>
      </c>
      <c r="C17" s="19" t="s">
        <v>90</v>
      </c>
      <c r="D17" s="21" t="n">
        <v>40</v>
      </c>
      <c r="E17" s="21" t="n">
        <v>45</v>
      </c>
      <c r="F17" s="21" t="n">
        <v>45</v>
      </c>
      <c r="G17" s="21" t="n">
        <v>40</v>
      </c>
      <c r="H17" s="21" t="n">
        <v>35</v>
      </c>
      <c r="I17" s="21" t="n">
        <v>30</v>
      </c>
    </row>
    <row r="18" customFormat="false" ht="15" hidden="false" customHeight="false" outlineLevel="0" collapsed="false">
      <c r="B18" s="18" t="s">
        <v>454</v>
      </c>
      <c r="C18" s="19" t="s">
        <v>90</v>
      </c>
      <c r="D18" s="21" t="n">
        <v>0</v>
      </c>
      <c r="E18" s="21" t="n">
        <v>15</v>
      </c>
      <c r="F18" s="21" t="n">
        <v>0</v>
      </c>
      <c r="G18" s="21" t="n">
        <v>0</v>
      </c>
      <c r="H18" s="21" t="n">
        <v>0</v>
      </c>
      <c r="I18" s="21" t="n">
        <v>0</v>
      </c>
    </row>
    <row r="19" customFormat="false" ht="15" hidden="false" customHeight="false" outlineLevel="0" collapsed="false">
      <c r="B19" s="18" t="s">
        <v>455</v>
      </c>
      <c r="C19" s="19" t="s">
        <v>90</v>
      </c>
      <c r="D19" s="21" t="n">
        <v>0</v>
      </c>
      <c r="E19" s="21" t="n">
        <v>25</v>
      </c>
      <c r="F19" s="21" t="n">
        <v>40</v>
      </c>
      <c r="G19" s="21" t="n">
        <v>40</v>
      </c>
      <c r="H19" s="21" t="n">
        <v>30</v>
      </c>
      <c r="I19" s="21" t="n">
        <v>30</v>
      </c>
    </row>
    <row r="20" customFormat="false" ht="15" hidden="false" customHeight="false" outlineLevel="0" collapsed="false">
      <c r="B20" s="18" t="s">
        <v>456</v>
      </c>
      <c r="C20" s="19" t="s">
        <v>90</v>
      </c>
      <c r="D20" s="21" t="n">
        <v>150</v>
      </c>
      <c r="E20" s="21" t="n">
        <v>165</v>
      </c>
      <c r="F20" s="21" t="n">
        <v>175</v>
      </c>
      <c r="G20" s="21" t="n">
        <v>180</v>
      </c>
      <c r="H20" s="21" t="n">
        <v>180</v>
      </c>
      <c r="I20" s="21" t="n">
        <v>175</v>
      </c>
    </row>
    <row r="21" customFormat="false" ht="15" hidden="false" customHeight="false" outlineLevel="0" collapsed="false">
      <c r="B21" s="18" t="s">
        <v>457</v>
      </c>
      <c r="C21" s="19" t="s">
        <v>90</v>
      </c>
      <c r="D21" s="21" t="n">
        <v>70</v>
      </c>
      <c r="E21" s="21" t="n">
        <v>65</v>
      </c>
      <c r="F21" s="21" t="n">
        <v>60</v>
      </c>
      <c r="G21" s="21" t="n">
        <v>55</v>
      </c>
      <c r="H21" s="21" t="n">
        <v>50</v>
      </c>
      <c r="I21" s="21" t="n">
        <v>45</v>
      </c>
    </row>
    <row r="22" customFormat="false" ht="15" hidden="false" customHeight="false" outlineLevel="0" collapsed="false">
      <c r="B22" s="23" t="s">
        <v>458</v>
      </c>
      <c r="C22" s="19" t="s">
        <v>90</v>
      </c>
      <c r="D22" s="24" t="n">
        <f aca="false">SUM(D17:I17)</f>
        <v>235</v>
      </c>
    </row>
    <row r="23" customFormat="false" ht="15" hidden="false" customHeight="false" outlineLevel="0" collapsed="false">
      <c r="B23" s="23" t="s">
        <v>459</v>
      </c>
      <c r="C23" s="19" t="s">
        <v>90</v>
      </c>
      <c r="D23" s="24" t="n">
        <f aca="false">SUM(D18:I19)</f>
        <v>180</v>
      </c>
    </row>
    <row r="24" customFormat="false" ht="15" hidden="false" customHeight="false" outlineLevel="0" collapsed="false">
      <c r="B24" s="18" t="s">
        <v>460</v>
      </c>
      <c r="C24" s="19" t="s">
        <v>90</v>
      </c>
      <c r="D24" s="29" t="n">
        <f aca="false">SUM(D18:I18)</f>
        <v>15</v>
      </c>
    </row>
    <row r="25" customFormat="false" ht="15" hidden="false" customHeight="false" outlineLevel="0" collapsed="false">
      <c r="B25" s="18" t="s">
        <v>461</v>
      </c>
      <c r="C25" s="19" t="s">
        <v>90</v>
      </c>
      <c r="D25" s="29" t="n">
        <f aca="false">SUM(D19:I19)</f>
        <v>165</v>
      </c>
    </row>
    <row r="26" customFormat="false" ht="15" hidden="false" customHeight="false" outlineLevel="0" collapsed="false">
      <c r="B26" s="18" t="s">
        <v>462</v>
      </c>
      <c r="C26" s="19" t="s">
        <v>90</v>
      </c>
      <c r="D26" s="29" t="n">
        <f aca="false">SUM(D21:I21)</f>
        <v>345</v>
      </c>
    </row>
    <row r="28" customFormat="false" ht="15" hidden="false" customHeight="false" outlineLevel="0" collapsed="false">
      <c r="B28" s="16" t="s">
        <v>463</v>
      </c>
      <c r="C28" s="16" t="s">
        <v>29</v>
      </c>
      <c r="D28" s="17" t="s">
        <v>90</v>
      </c>
    </row>
    <row r="29" customFormat="false" ht="15" hidden="false" customHeight="false" outlineLevel="0" collapsed="false">
      <c r="B29" s="18" t="s">
        <v>464</v>
      </c>
      <c r="C29" s="19" t="s">
        <v>90</v>
      </c>
      <c r="D29" s="21" t="n">
        <v>200</v>
      </c>
    </row>
    <row r="30" customFormat="false" ht="15" hidden="false" customHeight="false" outlineLevel="0" collapsed="false">
      <c r="B30" s="18" t="s">
        <v>465</v>
      </c>
      <c r="C30" s="19" t="s">
        <v>90</v>
      </c>
      <c r="D30" s="21" t="n">
        <v>50</v>
      </c>
    </row>
    <row r="31" customFormat="false" ht="15" hidden="false" customHeight="false" outlineLevel="0" collapsed="false">
      <c r="B31" s="18" t="s">
        <v>466</v>
      </c>
      <c r="C31" s="19" t="s">
        <v>90</v>
      </c>
      <c r="D31" s="29" t="n">
        <f aca="false">D36</f>
        <v>0.5</v>
      </c>
    </row>
    <row r="32" customFormat="false" ht="15" hidden="false" customHeight="false" outlineLevel="0" collapsed="false">
      <c r="B32" s="23" t="s">
        <v>467</v>
      </c>
      <c r="C32" s="19" t="s">
        <v>90</v>
      </c>
      <c r="D32" s="24" t="n">
        <f aca="false">SUM(D29:D31)</f>
        <v>250.5</v>
      </c>
    </row>
    <row r="33" customFormat="false" ht="15" hidden="false" customHeight="false" outlineLevel="0" collapsed="false">
      <c r="B33" s="18" t="s">
        <v>468</v>
      </c>
      <c r="C33" s="19" t="s">
        <v>90</v>
      </c>
      <c r="D33" s="21" t="n">
        <v>200</v>
      </c>
    </row>
    <row r="34" customFormat="false" ht="15" hidden="false" customHeight="false" outlineLevel="0" collapsed="false">
      <c r="B34" s="18" t="s">
        <v>469</v>
      </c>
      <c r="C34" s="19" t="s">
        <v>90</v>
      </c>
      <c r="D34" s="21" t="n">
        <v>50</v>
      </c>
    </row>
    <row r="35" customFormat="false" ht="15" hidden="false" customHeight="false" outlineLevel="0" collapsed="false">
      <c r="B35" s="18" t="s">
        <v>470</v>
      </c>
      <c r="C35" s="19" t="s">
        <v>159</v>
      </c>
      <c r="D35" s="34" t="n">
        <v>0.002</v>
      </c>
    </row>
    <row r="36" customFormat="false" ht="15" hidden="false" customHeight="false" outlineLevel="0" collapsed="false">
      <c r="B36" s="18" t="s">
        <v>471</v>
      </c>
      <c r="C36" s="19" t="s">
        <v>90</v>
      </c>
      <c r="D36" s="29" t="n">
        <f aca="false">D35*(D33+D34)</f>
        <v>0.5</v>
      </c>
    </row>
    <row r="37" customFormat="false" ht="15" hidden="false" customHeight="false" outlineLevel="0" collapsed="false">
      <c r="B37" s="23" t="s">
        <v>472</v>
      </c>
      <c r="C37" s="19" t="s">
        <v>90</v>
      </c>
      <c r="D37" s="24" t="n">
        <f aca="false">D33+D34+D36</f>
        <v>250.5</v>
      </c>
    </row>
    <row r="38" customFormat="false" ht="15" hidden="false" customHeight="false" outlineLevel="0" collapsed="false">
      <c r="B38" s="22" t="s">
        <v>473</v>
      </c>
    </row>
    <row r="39" customFormat="false" ht="15" hidden="false" customHeight="false" outlineLevel="0" collapsed="false">
      <c r="B39" s="22" t="s">
        <v>474</v>
      </c>
    </row>
    <row r="41" customFormat="false" ht="15" hidden="false" customHeight="false" outlineLevel="0" collapsed="false">
      <c r="B41" s="10" t="s">
        <v>475</v>
      </c>
      <c r="C41" s="11"/>
      <c r="D41" s="11"/>
      <c r="E41" s="11"/>
      <c r="F41" s="11"/>
      <c r="G41" s="11"/>
      <c r="H41" s="11"/>
      <c r="I41" s="11"/>
    </row>
    <row r="42" customFormat="false" ht="15" hidden="false" customHeight="false" outlineLevel="0" collapsed="false">
      <c r="B42" s="16" t="s">
        <v>476</v>
      </c>
      <c r="C42" s="16" t="s">
        <v>29</v>
      </c>
      <c r="D42" s="17" t="s">
        <v>292</v>
      </c>
      <c r="E42" s="17" t="s">
        <v>83</v>
      </c>
    </row>
    <row r="43" customFormat="false" ht="15" hidden="false" customHeight="false" outlineLevel="0" collapsed="false">
      <c r="B43" s="18" t="s">
        <v>477</v>
      </c>
      <c r="C43" s="19" t="s">
        <v>159</v>
      </c>
      <c r="D43" s="48" t="n">
        <v>0.039249</v>
      </c>
      <c r="E43" s="33" t="s">
        <v>478</v>
      </c>
      <c r="F43" s="22" t="s">
        <v>479</v>
      </c>
    </row>
    <row r="44" customFormat="false" ht="15" hidden="false" customHeight="false" outlineLevel="0" collapsed="false">
      <c r="B44" s="18" t="s">
        <v>480</v>
      </c>
      <c r="C44" s="19" t="s">
        <v>159</v>
      </c>
      <c r="D44" s="48" t="n">
        <v>0.0403887</v>
      </c>
      <c r="E44" s="33" t="s">
        <v>478</v>
      </c>
      <c r="F44" s="22" t="s">
        <v>479</v>
      </c>
    </row>
    <row r="45" customFormat="false" ht="22.35" hidden="false" customHeight="false" outlineLevel="0" collapsed="false">
      <c r="B45" s="18" t="s">
        <v>481</v>
      </c>
      <c r="C45" s="19" t="s">
        <v>392</v>
      </c>
      <c r="D45" s="33" t="s">
        <v>482</v>
      </c>
      <c r="E45" s="33" t="s">
        <v>483</v>
      </c>
      <c r="F45" s="22" t="s">
        <v>484</v>
      </c>
    </row>
    <row r="46" customFormat="false" ht="15" hidden="false" customHeight="false" outlineLevel="0" collapsed="false">
      <c r="B46" s="18" t="s">
        <v>485</v>
      </c>
      <c r="C46" s="19" t="s">
        <v>159</v>
      </c>
      <c r="D46" s="34" t="n">
        <v>0.0185</v>
      </c>
      <c r="E46" s="33" t="s">
        <v>486</v>
      </c>
      <c r="F46" s="22" t="s">
        <v>487</v>
      </c>
    </row>
    <row r="47" customFormat="false" ht="15" hidden="false" customHeight="false" outlineLevel="0" collapsed="false">
      <c r="B47" s="18" t="s">
        <v>488</v>
      </c>
      <c r="C47" s="19" t="s">
        <v>159</v>
      </c>
      <c r="D47" s="34" t="n">
        <v>0.0196</v>
      </c>
      <c r="E47" s="33" t="s">
        <v>486</v>
      </c>
      <c r="F47" s="22" t="s">
        <v>487</v>
      </c>
    </row>
    <row r="48" customFormat="false" ht="15" hidden="false" customHeight="false" outlineLevel="0" collapsed="false">
      <c r="B48" s="18" t="s">
        <v>489</v>
      </c>
      <c r="C48" s="19" t="s">
        <v>392</v>
      </c>
      <c r="D48" s="33" t="s">
        <v>490</v>
      </c>
      <c r="E48" s="33" t="s">
        <v>491</v>
      </c>
      <c r="F48" s="22" t="s">
        <v>492</v>
      </c>
    </row>
    <row r="49" customFormat="false" ht="15" hidden="false" customHeight="false" outlineLevel="0" collapsed="false">
      <c r="B49" s="18" t="s">
        <v>493</v>
      </c>
      <c r="C49" s="19" t="s">
        <v>159</v>
      </c>
      <c r="D49" s="31" t="n">
        <v>0.85</v>
      </c>
      <c r="E49" s="33" t="s">
        <v>491</v>
      </c>
      <c r="F49" s="22" t="s">
        <v>492</v>
      </c>
    </row>
    <row r="50" customFormat="false" ht="15" hidden="false" customHeight="false" outlineLevel="0" collapsed="false">
      <c r="B50" s="18" t="s">
        <v>494</v>
      </c>
      <c r="C50" s="19" t="s">
        <v>159</v>
      </c>
      <c r="D50" s="31" t="n">
        <v>0.76</v>
      </c>
      <c r="E50" s="33" t="s">
        <v>491</v>
      </c>
      <c r="F50" s="22" t="s">
        <v>492</v>
      </c>
    </row>
    <row r="51" customFormat="false" ht="15" hidden="false" customHeight="false" outlineLevel="0" collapsed="false">
      <c r="B51" s="18" t="s">
        <v>495</v>
      </c>
      <c r="C51" s="19" t="s">
        <v>159</v>
      </c>
      <c r="D51" s="31" t="n">
        <v>0.32</v>
      </c>
      <c r="E51" s="33" t="s">
        <v>496</v>
      </c>
      <c r="F51" s="22" t="s">
        <v>492</v>
      </c>
    </row>
    <row r="52" customFormat="false" ht="15" hidden="false" customHeight="false" outlineLevel="0" collapsed="false">
      <c r="B52" s="18" t="s">
        <v>497</v>
      </c>
      <c r="C52" s="19" t="s">
        <v>159</v>
      </c>
      <c r="D52" s="31" t="n">
        <v>0.28</v>
      </c>
      <c r="E52" s="33" t="s">
        <v>496</v>
      </c>
      <c r="F52" s="22" t="s">
        <v>492</v>
      </c>
    </row>
    <row r="53" customFormat="false" ht="15" hidden="false" customHeight="false" outlineLevel="0" collapsed="false">
      <c r="B53" s="18" t="s">
        <v>498</v>
      </c>
      <c r="C53" s="19" t="s">
        <v>118</v>
      </c>
      <c r="D53" s="27" t="n">
        <v>1.5</v>
      </c>
      <c r="E53" s="33" t="s">
        <v>499</v>
      </c>
      <c r="F53" s="22" t="s">
        <v>500</v>
      </c>
    </row>
    <row r="54" customFormat="false" ht="15" hidden="false" customHeight="false" outlineLevel="0" collapsed="false">
      <c r="B54" s="22" t="s">
        <v>501</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IC Simulator · TCW Steel City Senior Lending BDC · Foundational · Practice use only&amp;R&amp;8 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customHeight="true" zeroHeight="false" outlineLevelRow="0" outlineLevelCol="0"/>
  <cols>
    <col collapsed="false" customWidth="true" hidden="false" outlineLevel="0" max="1" min="1" style="0" width="2"/>
    <col collapsed="false" customWidth="true" hidden="false" outlineLevel="0" max="2" min="2" style="0" width="78"/>
    <col collapsed="false" customWidth="true" hidden="false" outlineLevel="0" max="5" min="3" style="0" width="13"/>
    <col collapsed="false" customWidth="true" hidden="false" outlineLevel="0" max="6" min="6" style="0" width="11"/>
    <col collapsed="false" customWidth="true" hidden="false" outlineLevel="0" max="7" min="7" style="0" width="10"/>
    <col collapsed="false" customWidth="true" hidden="false" outlineLevel="0" max="8" min="8" style="0" width="30"/>
  </cols>
  <sheetData>
    <row r="1" customFormat="false" ht="16.15" hidden="false" customHeight="false" outlineLevel="0" collapsed="false">
      <c r="B1" s="14" t="s">
        <v>24</v>
      </c>
    </row>
    <row r="2" customFormat="false" ht="15" hidden="false" customHeight="false" outlineLevel="0" collapsed="false">
      <c r="B2" s="15" t="s">
        <v>502</v>
      </c>
    </row>
    <row r="4" customFormat="false" ht="15" hidden="false" customHeight="false" outlineLevel="0" collapsed="false">
      <c r="B4" s="49" t="s">
        <v>503</v>
      </c>
      <c r="C4" s="49" t="s">
        <v>504</v>
      </c>
      <c r="D4" s="49" t="s">
        <v>505</v>
      </c>
      <c r="E4" s="49" t="s">
        <v>506</v>
      </c>
      <c r="F4" s="49" t="s">
        <v>507</v>
      </c>
      <c r="G4" s="49" t="s">
        <v>10</v>
      </c>
      <c r="H4" s="49" t="s">
        <v>508</v>
      </c>
    </row>
    <row r="5" customFormat="false" ht="15" hidden="false" customHeight="false" outlineLevel="0" collapsed="false">
      <c r="B5" s="50" t="s">
        <v>509</v>
      </c>
      <c r="C5" s="51" t="n">
        <f aca="false">'Ex1 Fund financials'!D12</f>
        <v>727.987</v>
      </c>
      <c r="D5" s="51" t="n">
        <f aca="false">'Ex1 Fund financials'!D20</f>
        <v>727.987</v>
      </c>
      <c r="E5" s="52" t="n">
        <f aca="false">C5-D5</f>
        <v>0</v>
      </c>
      <c r="F5" s="53" t="n">
        <v>0.0005</v>
      </c>
      <c r="G5" s="54" t="str">
        <f aca="false">IF(ABS(E5)&lt;=F5+0.000000001,"OK","CHECK")</f>
        <v>OK</v>
      </c>
      <c r="H5" s="19" t="s">
        <v>510</v>
      </c>
    </row>
    <row r="6" customFormat="false" ht="15" hidden="false" customHeight="false" outlineLevel="0" collapsed="false">
      <c r="B6" s="50" t="s">
        <v>511</v>
      </c>
      <c r="C6" s="51" t="n">
        <f aca="false">'Ex1 Fund financials'!D17</f>
        <v>609.263</v>
      </c>
      <c r="D6" s="51" t="n">
        <f aca="false">'Ex1 Fund financials'!D21</f>
        <v>609.263</v>
      </c>
      <c r="E6" s="52" t="n">
        <f aca="false">C6-D6</f>
        <v>0</v>
      </c>
      <c r="F6" s="53" t="n">
        <v>0.0005</v>
      </c>
      <c r="G6" s="54" t="str">
        <f aca="false">IF(ABS(E6)&lt;=F6+0.000000001,"OK","CHECK")</f>
        <v>OK</v>
      </c>
      <c r="H6" s="19" t="s">
        <v>510</v>
      </c>
    </row>
    <row r="7" customFormat="false" ht="15" hidden="false" customHeight="false" outlineLevel="0" collapsed="false">
      <c r="B7" s="50" t="s">
        <v>512</v>
      </c>
      <c r="C7" s="51" t="n">
        <f aca="false">'Ex1 Fund financials'!D18</f>
        <v>118.724</v>
      </c>
      <c r="D7" s="51" t="n">
        <f aca="false">'Ex1 Fund financials'!D22</f>
        <v>118.724</v>
      </c>
      <c r="E7" s="52" t="n">
        <f aca="false">C7-D7</f>
        <v>0</v>
      </c>
      <c r="F7" s="53" t="n">
        <v>0.0005</v>
      </c>
      <c r="G7" s="54" t="str">
        <f aca="false">IF(ABS(E7)&lt;=F7+0.000000001,"OK","CHECK")</f>
        <v>OK</v>
      </c>
      <c r="H7" s="19" t="s">
        <v>510</v>
      </c>
    </row>
    <row r="8" customFormat="false" ht="15" hidden="false" customHeight="false" outlineLevel="0" collapsed="false">
      <c r="B8" s="50" t="s">
        <v>513</v>
      </c>
      <c r="C8" s="51" t="n">
        <f aca="false">('Ex1 Fund financials'!D22+'Ex1 Fund financials'!D26)/'Ex1 Fund financials'!D26</f>
        <v>1.53052706839154</v>
      </c>
      <c r="D8" s="51" t="n">
        <f aca="false">'Ex1 Fund financials'!D27</f>
        <v>1.53</v>
      </c>
      <c r="E8" s="52" t="n">
        <f aca="false">C8-D8</f>
        <v>0.0005270683915366</v>
      </c>
      <c r="F8" s="53" t="n">
        <v>0.005</v>
      </c>
      <c r="G8" s="54" t="str">
        <f aca="false">IF(ABS(E8)&lt;=F8+0.000000001,"OK","CHECK")</f>
        <v>OK</v>
      </c>
      <c r="H8" s="19" t="s">
        <v>510</v>
      </c>
    </row>
    <row r="9" customFormat="false" ht="15" hidden="false" customHeight="false" outlineLevel="0" collapsed="false">
      <c r="B9" s="50" t="s">
        <v>514</v>
      </c>
      <c r="C9" s="51" t="n">
        <f aca="false">'Ex1 Fund financials'!E12</f>
        <v>819.384</v>
      </c>
      <c r="D9" s="51" t="n">
        <f aca="false">'Ex1 Fund financials'!E20</f>
        <v>819.384</v>
      </c>
      <c r="E9" s="52" t="n">
        <f aca="false">C9-D9</f>
        <v>0</v>
      </c>
      <c r="F9" s="53" t="n">
        <v>0.0005</v>
      </c>
      <c r="G9" s="54" t="str">
        <f aca="false">IF(ABS(E9)&lt;=F9+0.000000001,"OK","CHECK")</f>
        <v>OK</v>
      </c>
      <c r="H9" s="19" t="s">
        <v>510</v>
      </c>
    </row>
    <row r="10" customFormat="false" ht="15" hidden="false" customHeight="false" outlineLevel="0" collapsed="false">
      <c r="B10" s="50" t="s">
        <v>515</v>
      </c>
      <c r="C10" s="51" t="n">
        <f aca="false">'Ex1 Fund financials'!E17</f>
        <v>575.381</v>
      </c>
      <c r="D10" s="51" t="n">
        <f aca="false">'Ex1 Fund financials'!E21</f>
        <v>575.381</v>
      </c>
      <c r="E10" s="52" t="n">
        <f aca="false">C10-D10</f>
        <v>0</v>
      </c>
      <c r="F10" s="53" t="n">
        <v>0.0005</v>
      </c>
      <c r="G10" s="54" t="str">
        <f aca="false">IF(ABS(E10)&lt;=F10+0.000000001,"OK","CHECK")</f>
        <v>OK</v>
      </c>
      <c r="H10" s="19" t="s">
        <v>510</v>
      </c>
    </row>
    <row r="11" customFormat="false" ht="15" hidden="false" customHeight="false" outlineLevel="0" collapsed="false">
      <c r="B11" s="50" t="s">
        <v>516</v>
      </c>
      <c r="C11" s="51" t="n">
        <f aca="false">'Ex1 Fund financials'!E18</f>
        <v>244.003</v>
      </c>
      <c r="D11" s="51" t="n">
        <f aca="false">'Ex1 Fund financials'!E22</f>
        <v>244.003</v>
      </c>
      <c r="E11" s="52" t="n">
        <f aca="false">C11-D11</f>
        <v>0</v>
      </c>
      <c r="F11" s="53" t="n">
        <v>0.0005</v>
      </c>
      <c r="G11" s="54" t="str">
        <f aca="false">IF(ABS(E11)&lt;=F11+0.000000001,"OK","CHECK")</f>
        <v>OK</v>
      </c>
      <c r="H11" s="19" t="s">
        <v>510</v>
      </c>
    </row>
    <row r="12" customFormat="false" ht="15" hidden="false" customHeight="false" outlineLevel="0" collapsed="false">
      <c r="B12" s="50" t="s">
        <v>517</v>
      </c>
      <c r="C12" s="51" t="n">
        <f aca="false">('Ex1 Fund financials'!E22+'Ex1 Fund financials'!E26)/'Ex1 Fund financials'!E26</f>
        <v>2.26370769350286</v>
      </c>
      <c r="D12" s="51" t="n">
        <f aca="false">'Ex1 Fund financials'!E27</f>
        <v>2.26</v>
      </c>
      <c r="E12" s="52" t="n">
        <f aca="false">C12-D12</f>
        <v>0.00370769350286126</v>
      </c>
      <c r="F12" s="53" t="n">
        <v>0.005</v>
      </c>
      <c r="G12" s="54" t="str">
        <f aca="false">IF(ABS(E12)&lt;=F12+0.000000001,"OK","CHECK")</f>
        <v>OK</v>
      </c>
      <c r="H12" s="19" t="s">
        <v>510</v>
      </c>
    </row>
    <row r="13" customFormat="false" ht="15" hidden="false" customHeight="false" outlineLevel="0" collapsed="false">
      <c r="B13" s="50" t="s">
        <v>518</v>
      </c>
      <c r="C13" s="51" t="n">
        <f aca="false">'Ex1 Fund financials'!F12</f>
        <v>860.652</v>
      </c>
      <c r="D13" s="51" t="n">
        <f aca="false">'Ex1 Fund financials'!F20</f>
        <v>860.652</v>
      </c>
      <c r="E13" s="52" t="n">
        <f aca="false">C13-D13</f>
        <v>0</v>
      </c>
      <c r="F13" s="53" t="n">
        <v>0.0005</v>
      </c>
      <c r="G13" s="54" t="str">
        <f aca="false">IF(ABS(E13)&lt;=F13+0.000000001,"OK","CHECK")</f>
        <v>OK</v>
      </c>
      <c r="H13" s="19" t="s">
        <v>510</v>
      </c>
    </row>
    <row r="14" customFormat="false" ht="15" hidden="false" customHeight="false" outlineLevel="0" collapsed="false">
      <c r="B14" s="50" t="s">
        <v>519</v>
      </c>
      <c r="C14" s="51" t="n">
        <f aca="false">'Ex1 Fund financials'!F17</f>
        <v>581.146</v>
      </c>
      <c r="D14" s="51" t="n">
        <f aca="false">'Ex1 Fund financials'!F21</f>
        <v>581.146</v>
      </c>
      <c r="E14" s="52" t="n">
        <f aca="false">C14-D14</f>
        <v>0</v>
      </c>
      <c r="F14" s="53" t="n">
        <v>0.0005</v>
      </c>
      <c r="G14" s="54" t="str">
        <f aca="false">IF(ABS(E14)&lt;=F14+0.000000001,"OK","CHECK")</f>
        <v>OK</v>
      </c>
      <c r="H14" s="19" t="s">
        <v>510</v>
      </c>
    </row>
    <row r="15" customFormat="false" ht="15" hidden="false" customHeight="false" outlineLevel="0" collapsed="false">
      <c r="B15" s="50" t="s">
        <v>520</v>
      </c>
      <c r="C15" s="51" t="n">
        <f aca="false">'Ex1 Fund financials'!F18</f>
        <v>279.506</v>
      </c>
      <c r="D15" s="51" t="n">
        <f aca="false">'Ex1 Fund financials'!F22</f>
        <v>279.506</v>
      </c>
      <c r="E15" s="52" t="n">
        <f aca="false">C15-D15</f>
        <v>0</v>
      </c>
      <c r="F15" s="53" t="n">
        <v>0.0005</v>
      </c>
      <c r="G15" s="54" t="str">
        <f aca="false">IF(ABS(E15)&lt;=F15+0.000000001,"OK","CHECK")</f>
        <v>OK</v>
      </c>
      <c r="H15" s="19" t="s">
        <v>510</v>
      </c>
    </row>
    <row r="16" customFormat="false" ht="15" hidden="false" customHeight="false" outlineLevel="0" collapsed="false">
      <c r="B16" s="50" t="s">
        <v>521</v>
      </c>
      <c r="C16" s="51" t="n">
        <f aca="false">('Ex1 Fund financials'!F22+'Ex1 Fund financials'!F26)/'Ex1 Fund financials'!F26</f>
        <v>2.18845164445011</v>
      </c>
      <c r="D16" s="51" t="n">
        <f aca="false">'Ex1 Fund financials'!F27</f>
        <v>2.19</v>
      </c>
      <c r="E16" s="52" t="n">
        <f aca="false">C16-D16</f>
        <v>-0.00154835554988608</v>
      </c>
      <c r="F16" s="53" t="n">
        <v>0.005</v>
      </c>
      <c r="G16" s="54" t="str">
        <f aca="false">IF(ABS(E16)&lt;=F16+0.000000001,"OK","CHECK")</f>
        <v>OK</v>
      </c>
      <c r="H16" s="19" t="s">
        <v>510</v>
      </c>
    </row>
    <row r="17" customFormat="false" ht="15" hidden="false" customHeight="false" outlineLevel="0" collapsed="false">
      <c r="B17" s="50" t="s">
        <v>522</v>
      </c>
      <c r="C17" s="51" t="n">
        <f aca="false">'Ex1 Fund financials'!F35</f>
        <v>0.478</v>
      </c>
      <c r="D17" s="55" t="n">
        <v>0.478</v>
      </c>
      <c r="E17" s="52" t="n">
        <f aca="false">C17-D17</f>
        <v>0</v>
      </c>
      <c r="F17" s="53" t="n">
        <v>0.0005</v>
      </c>
      <c r="G17" s="54" t="str">
        <f aca="false">IF(ABS(E17)&lt;=F17+0.000000001,"OK","CHECK")</f>
        <v>OK</v>
      </c>
      <c r="H17" s="19" t="s">
        <v>510</v>
      </c>
    </row>
    <row r="18" customFormat="false" ht="15" hidden="false" customHeight="false" outlineLevel="0" collapsed="false">
      <c r="B18" s="50" t="s">
        <v>523</v>
      </c>
      <c r="C18" s="51" t="n">
        <f aca="false">'Ex1 Fund financials'!F40</f>
        <v>1.427</v>
      </c>
      <c r="D18" s="55" t="n">
        <v>1.427</v>
      </c>
      <c r="E18" s="52" t="n">
        <f aca="false">C18-D18</f>
        <v>0</v>
      </c>
      <c r="F18" s="53" t="n">
        <v>0.0005</v>
      </c>
      <c r="G18" s="54" t="str">
        <f aca="false">IF(ABS(E18)&lt;=F18+0.000000001,"OK","CHECK")</f>
        <v>OK</v>
      </c>
      <c r="H18" s="19" t="s">
        <v>510</v>
      </c>
    </row>
    <row r="19" customFormat="false" ht="15" hidden="false" customHeight="false" outlineLevel="0" collapsed="false">
      <c r="B19" s="50" t="s">
        <v>524</v>
      </c>
      <c r="C19" s="51" t="n">
        <f aca="false">'Ex1 Fund financials'!F41</f>
        <v>-0.949</v>
      </c>
      <c r="D19" s="55" t="n">
        <v>-0.949</v>
      </c>
      <c r="E19" s="52" t="n">
        <f aca="false">C19-D19</f>
        <v>0</v>
      </c>
      <c r="F19" s="53" t="n">
        <v>0.0005</v>
      </c>
      <c r="G19" s="54" t="str">
        <f aca="false">IF(ABS(E19)&lt;=F19+0.000000001,"OK","CHECK")</f>
        <v>OK</v>
      </c>
      <c r="H19" s="19" t="s">
        <v>510</v>
      </c>
    </row>
    <row r="20" customFormat="false" ht="15" hidden="false" customHeight="false" outlineLevel="0" collapsed="false">
      <c r="B20" s="50" t="s">
        <v>525</v>
      </c>
      <c r="C20" s="51" t="n">
        <f aca="false">'Ex1 Fund financials'!F43</f>
        <v>-1.078</v>
      </c>
      <c r="D20" s="55" t="n">
        <v>-1.078</v>
      </c>
      <c r="E20" s="52" t="n">
        <f aca="false">C20-D20</f>
        <v>0</v>
      </c>
      <c r="F20" s="53" t="n">
        <v>0.0005</v>
      </c>
      <c r="G20" s="54" t="str">
        <f aca="false">IF(ABS(E20)&lt;=F20+0.000000001,"OK","CHECK")</f>
        <v>OK</v>
      </c>
      <c r="H20" s="19" t="s">
        <v>510</v>
      </c>
    </row>
    <row r="21" customFormat="false" ht="15" hidden="false" customHeight="false" outlineLevel="0" collapsed="false">
      <c r="B21" s="50" t="s">
        <v>526</v>
      </c>
      <c r="C21" s="51" t="n">
        <f aca="false">'Ex1 Fund financials'!K35</f>
        <v>18.903</v>
      </c>
      <c r="D21" s="55" t="n">
        <v>18.903</v>
      </c>
      <c r="E21" s="52" t="n">
        <f aca="false">C21-D21</f>
        <v>0</v>
      </c>
      <c r="F21" s="53" t="n">
        <v>0.0005</v>
      </c>
      <c r="G21" s="54" t="str">
        <f aca="false">IF(ABS(E21)&lt;=F21+0.000000001,"OK","CHECK")</f>
        <v>OK</v>
      </c>
      <c r="H21" s="19" t="s">
        <v>510</v>
      </c>
    </row>
    <row r="22" customFormat="false" ht="15" hidden="false" customHeight="false" outlineLevel="0" collapsed="false">
      <c r="B22" s="50" t="s">
        <v>527</v>
      </c>
      <c r="C22" s="51" t="n">
        <f aca="false">'Ex1 Fund financials'!K40</f>
        <v>11.036</v>
      </c>
      <c r="D22" s="55" t="n">
        <v>11.036</v>
      </c>
      <c r="E22" s="52" t="n">
        <f aca="false">C22-D22</f>
        <v>0</v>
      </c>
      <c r="F22" s="53" t="n">
        <v>0.0005</v>
      </c>
      <c r="G22" s="54" t="str">
        <f aca="false">IF(ABS(E22)&lt;=F22+0.000000001,"OK","CHECK")</f>
        <v>OK</v>
      </c>
      <c r="H22" s="19" t="s">
        <v>510</v>
      </c>
    </row>
    <row r="23" customFormat="false" ht="15" hidden="false" customHeight="false" outlineLevel="0" collapsed="false">
      <c r="B23" s="50" t="s">
        <v>528</v>
      </c>
      <c r="C23" s="51" t="n">
        <f aca="false">'Ex1 Fund financials'!K41</f>
        <v>7.867</v>
      </c>
      <c r="D23" s="55" t="n">
        <v>7.867</v>
      </c>
      <c r="E23" s="52" t="n">
        <f aca="false">C23-D23</f>
        <v>0</v>
      </c>
      <c r="F23" s="53" t="n">
        <v>0.0005</v>
      </c>
      <c r="G23" s="54" t="str">
        <f aca="false">IF(ABS(E23)&lt;=F23+0.000000001,"OK","CHECK")</f>
        <v>OK</v>
      </c>
      <c r="H23" s="19" t="s">
        <v>510</v>
      </c>
    </row>
    <row r="24" customFormat="false" ht="15" hidden="false" customHeight="false" outlineLevel="0" collapsed="false">
      <c r="B24" s="50" t="s">
        <v>529</v>
      </c>
      <c r="C24" s="51" t="n">
        <f aca="false">'Ex1 Fund financials'!K43</f>
        <v>10.32</v>
      </c>
      <c r="D24" s="55" t="n">
        <v>10.32</v>
      </c>
      <c r="E24" s="52" t="n">
        <f aca="false">C24-D24</f>
        <v>0</v>
      </c>
      <c r="F24" s="53" t="n">
        <v>0.0005</v>
      </c>
      <c r="G24" s="54" t="str">
        <f aca="false">IF(ABS(E24)&lt;=F24+0.000000001,"OK","CHECK")</f>
        <v>OK</v>
      </c>
      <c r="H24" s="19" t="s">
        <v>510</v>
      </c>
    </row>
    <row r="25" customFormat="false" ht="15" hidden="false" customHeight="false" outlineLevel="0" collapsed="false">
      <c r="B25" s="50" t="s">
        <v>530</v>
      </c>
      <c r="C25" s="51" t="n">
        <f aca="false">'Ex1 Fund financials'!H40</f>
        <v>9.474</v>
      </c>
      <c r="D25" s="55" t="n">
        <v>9.474</v>
      </c>
      <c r="E25" s="52" t="n">
        <f aca="false">C25-D25</f>
        <v>0</v>
      </c>
      <c r="F25" s="53" t="n">
        <v>0.0005</v>
      </c>
      <c r="G25" s="54" t="str">
        <f aca="false">IF(ABS(E25)&lt;=F25+0.000000001,"OK","CHECK")</f>
        <v>OK</v>
      </c>
      <c r="H25" s="19" t="s">
        <v>510</v>
      </c>
    </row>
    <row r="26" customFormat="false" ht="15" hidden="false" customHeight="false" outlineLevel="0" collapsed="false">
      <c r="B26" s="50" t="s">
        <v>531</v>
      </c>
      <c r="C26" s="51" t="n">
        <f aca="false">'Ex1 Fund financials'!H41</f>
        <v>-1.052</v>
      </c>
      <c r="D26" s="55" t="n">
        <v>-1.052</v>
      </c>
      <c r="E26" s="52" t="n">
        <f aca="false">C26-D26</f>
        <v>0</v>
      </c>
      <c r="F26" s="53" t="n">
        <v>0.0005</v>
      </c>
      <c r="G26" s="54" t="str">
        <f aca="false">IF(ABS(E26)&lt;=F26+0.000000001,"OK","CHECK")</f>
        <v>OK</v>
      </c>
      <c r="H26" s="19" t="s">
        <v>510</v>
      </c>
    </row>
    <row r="27" customFormat="false" ht="15" hidden="false" customHeight="false" outlineLevel="0" collapsed="false">
      <c r="B27" s="50" t="s">
        <v>532</v>
      </c>
      <c r="C27" s="51" t="n">
        <f aca="false">'Ex1 Fund financials'!H43</f>
        <v>0.742</v>
      </c>
      <c r="D27" s="55" t="n">
        <v>0.742</v>
      </c>
      <c r="E27" s="52" t="n">
        <f aca="false">C27-D27</f>
        <v>0</v>
      </c>
      <c r="F27" s="53" t="n">
        <v>0.0005</v>
      </c>
      <c r="G27" s="54" t="str">
        <f aca="false">IF(ABS(E27)&lt;=F27+0.000000001,"OK","CHECK")</f>
        <v>OK</v>
      </c>
      <c r="H27" s="19" t="s">
        <v>510</v>
      </c>
    </row>
    <row r="28" customFormat="false" ht="15" hidden="false" customHeight="false" outlineLevel="0" collapsed="false">
      <c r="B28" s="50" t="s">
        <v>533</v>
      </c>
      <c r="C28" s="51" t="n">
        <f aca="false">'Ex1 Fund financials'!L35-('Ex1 Fund financials'!H35+'Ex1 Fund financials'!K35-'Ex1 Fund financials'!F35)</f>
        <v>0</v>
      </c>
      <c r="D28" s="55" t="n">
        <v>0</v>
      </c>
      <c r="E28" s="52" t="n">
        <f aca="false">C28-D28</f>
        <v>0</v>
      </c>
      <c r="F28" s="53" t="n">
        <v>0</v>
      </c>
      <c r="G28" s="54" t="str">
        <f aca="false">IF(ABS(E28)&lt;=F28+0.000000001,"OK","CHECK")</f>
        <v>OK</v>
      </c>
      <c r="H28" s="19" t="s">
        <v>534</v>
      </c>
    </row>
    <row r="29" customFormat="false" ht="15" hidden="false" customHeight="false" outlineLevel="0" collapsed="false">
      <c r="B29" s="50" t="s">
        <v>535</v>
      </c>
      <c r="C29" s="51" t="n">
        <f aca="false">'Ex1 Fund financials'!D69</f>
        <v>1</v>
      </c>
      <c r="D29" s="55" t="n">
        <v>1</v>
      </c>
      <c r="E29" s="52" t="n">
        <f aca="false">C29-D29</f>
        <v>0</v>
      </c>
      <c r="F29" s="53" t="n">
        <v>0</v>
      </c>
      <c r="G29" s="54" t="str">
        <f aca="false">IF(ABS(E29)&lt;=F29+0.000000001,"OK","CHECK")</f>
        <v>OK</v>
      </c>
      <c r="H29" s="19" t="s">
        <v>534</v>
      </c>
    </row>
    <row r="30" customFormat="false" ht="15" hidden="false" customHeight="false" outlineLevel="0" collapsed="false">
      <c r="B30" s="50" t="s">
        <v>536</v>
      </c>
      <c r="C30" s="51" t="n">
        <f aca="false">'Ex1 Fund financials'!I88</f>
        <v>463.025006</v>
      </c>
      <c r="D30" s="51" t="n">
        <f aca="false">'Ex1 Fund financials'!F7</f>
        <v>463.025</v>
      </c>
      <c r="E30" s="52" t="n">
        <f aca="false">C30-D30</f>
        <v>6.00000004169488E-006</v>
      </c>
      <c r="F30" s="53" t="n">
        <v>0.0005</v>
      </c>
      <c r="G30" s="54" t="str">
        <f aca="false">IF(ABS(E30)&lt;=F30+0.000000001,"OK","CHECK")</f>
        <v>OK</v>
      </c>
      <c r="H30" s="19" t="s">
        <v>510</v>
      </c>
    </row>
    <row r="31" customFormat="false" ht="15" hidden="false" customHeight="false" outlineLevel="0" collapsed="false">
      <c r="B31" s="50" t="s">
        <v>537</v>
      </c>
      <c r="C31" s="51" t="n">
        <f aca="false">'Ex1 Fund financials'!H88</f>
        <v>458.18569</v>
      </c>
      <c r="D31" s="51" t="n">
        <f aca="false">'Ex1 Fund financials'!F23</f>
        <v>458.186</v>
      </c>
      <c r="E31" s="52" t="n">
        <f aca="false">C31-D31</f>
        <v>-0.00030999999995629</v>
      </c>
      <c r="F31" s="53" t="n">
        <v>0.0005</v>
      </c>
      <c r="G31" s="54" t="str">
        <f aca="false">IF(ABS(E31)&lt;=F31+0.000000001,"OK","CHECK")</f>
        <v>OK</v>
      </c>
      <c r="H31" s="19" t="s">
        <v>510</v>
      </c>
    </row>
    <row r="32" customFormat="false" ht="15" hidden="false" customHeight="false" outlineLevel="0" collapsed="false">
      <c r="B32" s="50" t="s">
        <v>538</v>
      </c>
      <c r="C32" s="51" t="n">
        <f aca="false">'Ex2 Capital &amp; facilities'!D9</f>
        <v>441.7</v>
      </c>
      <c r="D32" s="51" t="n">
        <f aca="false">'Ex2 Capital &amp; facilities'!D14</f>
        <v>441.64</v>
      </c>
      <c r="E32" s="52" t="n">
        <f aca="false">C32-D32</f>
        <v>0.0600000000000023</v>
      </c>
      <c r="F32" s="53" t="n">
        <v>0.15</v>
      </c>
      <c r="G32" s="54" t="str">
        <f aca="false">IF(ABS(E32)&lt;=F32+0.000000001,"OK","CHECK")</f>
        <v>OK</v>
      </c>
      <c r="H32" s="19" t="s">
        <v>510</v>
      </c>
    </row>
    <row r="33" customFormat="false" ht="15" hidden="false" customHeight="false" outlineLevel="0" collapsed="false">
      <c r="B33" s="50" t="s">
        <v>539</v>
      </c>
      <c r="C33" s="51" t="n">
        <f aca="false">'Ex2 Capital &amp; facilities'!D17</f>
        <v>0.271714518612445</v>
      </c>
      <c r="D33" s="51" t="n">
        <f aca="false">'Ex2 Capital &amp; facilities'!D18</f>
        <v>0.272</v>
      </c>
      <c r="E33" s="52" t="n">
        <f aca="false">C33-D33</f>
        <v>-0.000285481387555464</v>
      </c>
      <c r="F33" s="53" t="n">
        <v>0.0005</v>
      </c>
      <c r="G33" s="54" t="str">
        <f aca="false">IF(ABS(E33)&lt;=F33+0.000000001,"OK","CHECK")</f>
        <v>OK</v>
      </c>
      <c r="H33" s="19" t="s">
        <v>510</v>
      </c>
    </row>
    <row r="34" customFormat="false" ht="15" hidden="false" customHeight="false" outlineLevel="0" collapsed="false">
      <c r="B34" s="50" t="s">
        <v>540</v>
      </c>
      <c r="C34" s="51" t="n">
        <f aca="false">'Ex2 Capital &amp; facilities'!E17</f>
        <v>0.417147740187231</v>
      </c>
      <c r="D34" s="51" t="n">
        <f aca="false">'Ex2 Capital &amp; facilities'!E18</f>
        <v>0.417</v>
      </c>
      <c r="E34" s="52" t="n">
        <f aca="false">C34-D34</f>
        <v>0.00014774018723146</v>
      </c>
      <c r="F34" s="53" t="n">
        <v>0.0005</v>
      </c>
      <c r="G34" s="54" t="str">
        <f aca="false">IF(ABS(E34)&lt;=F34+0.000000001,"OK","CHECK")</f>
        <v>OK</v>
      </c>
      <c r="H34" s="19" t="s">
        <v>510</v>
      </c>
    </row>
    <row r="35" customFormat="false" ht="15" hidden="false" customHeight="false" outlineLevel="0" collapsed="false">
      <c r="B35" s="50" t="s">
        <v>541</v>
      </c>
      <c r="C35" s="51" t="n">
        <f aca="false">'Ex2 Capital &amp; facilities'!F17</f>
        <v>0.483645334393495</v>
      </c>
      <c r="D35" s="51" t="n">
        <f aca="false">'Ex2 Capital &amp; facilities'!F18</f>
        <v>0.484</v>
      </c>
      <c r="E35" s="52" t="n">
        <f aca="false">C35-D35</f>
        <v>-0.000354665606505378</v>
      </c>
      <c r="F35" s="53" t="n">
        <v>0.0005</v>
      </c>
      <c r="G35" s="54" t="str">
        <f aca="false">IF(ABS(E35)&lt;=F35+0.000000001,"OK","CHECK")</f>
        <v>OK</v>
      </c>
      <c r="H35" s="19" t="s">
        <v>510</v>
      </c>
    </row>
    <row r="36" customFormat="false" ht="15" hidden="false" customHeight="false" outlineLevel="0" collapsed="false">
      <c r="B36" s="50" t="s">
        <v>542</v>
      </c>
      <c r="C36" s="51" t="n">
        <f aca="false">'Ex2 Capital &amp; facilities'!D38+'Ex2 Capital &amp; facilities'!D43</f>
        <v>223.785</v>
      </c>
      <c r="D36" s="51" t="n">
        <f aca="false">'Ex1 Fund financials'!D14</f>
        <v>223.785</v>
      </c>
      <c r="E36" s="52" t="n">
        <f aca="false">C36-D36</f>
        <v>0</v>
      </c>
      <c r="F36" s="53" t="n">
        <v>0.0005</v>
      </c>
      <c r="G36" s="54" t="str">
        <f aca="false">IF(ABS(E36)&lt;=F36+0.000000001,"OK","CHECK")</f>
        <v>OK</v>
      </c>
      <c r="H36" s="19" t="s">
        <v>510</v>
      </c>
    </row>
    <row r="37" customFormat="false" ht="15" hidden="false" customHeight="false" outlineLevel="0" collapsed="false">
      <c r="B37" s="50" t="s">
        <v>543</v>
      </c>
      <c r="C37" s="51" t="n">
        <f aca="false">'Ex2 Capital &amp; facilities'!D38+'Ex2 Capital &amp; facilities'!D44</f>
        <v>223.785</v>
      </c>
      <c r="D37" s="51" t="n">
        <f aca="false">'Ex1 Fund financials'!D26</f>
        <v>223.785</v>
      </c>
      <c r="E37" s="52" t="n">
        <f aca="false">C37-D37</f>
        <v>0</v>
      </c>
      <c r="F37" s="53" t="n">
        <v>0.0005</v>
      </c>
      <c r="G37" s="54" t="str">
        <f aca="false">IF(ABS(E37)&lt;=F37+0.000000001,"OK","CHECK")</f>
        <v>OK</v>
      </c>
      <c r="H37" s="19" t="s">
        <v>510</v>
      </c>
    </row>
    <row r="38" customFormat="false" ht="15" hidden="false" customHeight="false" outlineLevel="0" collapsed="false">
      <c r="B38" s="50" t="s">
        <v>544</v>
      </c>
      <c r="C38" s="51" t="n">
        <f aca="false">'Ex2 Capital &amp; facilities'!D42-'Ex2 Capital &amp; facilities'!D46</f>
        <v>0</v>
      </c>
      <c r="D38" s="51" t="n">
        <f aca="false">'Ex1 Fund financials'!D15</f>
        <v>0</v>
      </c>
      <c r="E38" s="52" t="n">
        <f aca="false">C38-D38</f>
        <v>0</v>
      </c>
      <c r="F38" s="53" t="n">
        <v>0.0005</v>
      </c>
      <c r="G38" s="54" t="str">
        <f aca="false">IF(ABS(E38)&lt;=F38+0.000000001,"OK","CHECK")</f>
        <v>OK</v>
      </c>
      <c r="H38" s="19" t="s">
        <v>510</v>
      </c>
    </row>
    <row r="39" customFormat="false" ht="15" hidden="false" customHeight="false" outlineLevel="0" collapsed="false">
      <c r="B39" s="50" t="s">
        <v>545</v>
      </c>
      <c r="C39" s="51" t="n">
        <f aca="false">'Ex2 Capital &amp; facilities'!E38+'Ex2 Capital &amp; facilities'!E43</f>
        <v>88.085</v>
      </c>
      <c r="D39" s="51" t="n">
        <f aca="false">'Ex1 Fund financials'!E14</f>
        <v>88.085</v>
      </c>
      <c r="E39" s="52" t="n">
        <f aca="false">C39-D39</f>
        <v>0</v>
      </c>
      <c r="F39" s="53" t="n">
        <v>0.0005</v>
      </c>
      <c r="G39" s="54" t="str">
        <f aca="false">IF(ABS(E39)&lt;=F39+0.000000001,"OK","CHECK")</f>
        <v>OK</v>
      </c>
      <c r="H39" s="19" t="s">
        <v>510</v>
      </c>
    </row>
    <row r="40" customFormat="false" ht="15" hidden="false" customHeight="false" outlineLevel="0" collapsed="false">
      <c r="B40" s="50" t="s">
        <v>546</v>
      </c>
      <c r="C40" s="51" t="n">
        <f aca="false">'Ex2 Capital &amp; facilities'!E38+'Ex2 Capital &amp; facilities'!E44</f>
        <v>193.085</v>
      </c>
      <c r="D40" s="51" t="n">
        <f aca="false">'Ex1 Fund financials'!E26</f>
        <v>193.085</v>
      </c>
      <c r="E40" s="52" t="n">
        <f aca="false">C40-D40</f>
        <v>0</v>
      </c>
      <c r="F40" s="53" t="n">
        <v>0.0005</v>
      </c>
      <c r="G40" s="54" t="str">
        <f aca="false">IF(ABS(E40)&lt;=F40+0.000000001,"OK","CHECK")</f>
        <v>OK</v>
      </c>
      <c r="H40" s="19" t="s">
        <v>510</v>
      </c>
    </row>
    <row r="41" customFormat="false" ht="15" hidden="false" customHeight="false" outlineLevel="0" collapsed="false">
      <c r="B41" s="50" t="s">
        <v>547</v>
      </c>
      <c r="C41" s="51" t="n">
        <f aca="false">'Ex2 Capital &amp; facilities'!E42-'Ex2 Capital &amp; facilities'!E46</f>
        <v>100.078</v>
      </c>
      <c r="D41" s="51" t="n">
        <f aca="false">'Ex1 Fund financials'!E15</f>
        <v>100.078</v>
      </c>
      <c r="E41" s="52" t="n">
        <f aca="false">C41-D41</f>
        <v>0</v>
      </c>
      <c r="F41" s="53" t="n">
        <v>0.0005</v>
      </c>
      <c r="G41" s="54" t="str">
        <f aca="false">IF(ABS(E41)&lt;=F41+0.000000001,"OK","CHECK")</f>
        <v>OK</v>
      </c>
      <c r="H41" s="19" t="s">
        <v>510</v>
      </c>
    </row>
    <row r="42" customFormat="false" ht="15" hidden="false" customHeight="false" outlineLevel="0" collapsed="false">
      <c r="B42" s="50" t="s">
        <v>548</v>
      </c>
      <c r="C42" s="51" t="n">
        <f aca="false">'Ex2 Capital &amp; facilities'!F38+'Ex2 Capital &amp; facilities'!F43</f>
        <v>130.185</v>
      </c>
      <c r="D42" s="51" t="n">
        <f aca="false">'Ex1 Fund financials'!F14</f>
        <v>130.185</v>
      </c>
      <c r="E42" s="52" t="n">
        <f aca="false">C42-D42</f>
        <v>0</v>
      </c>
      <c r="F42" s="53" t="n">
        <v>0.0005</v>
      </c>
      <c r="G42" s="54" t="str">
        <f aca="false">IF(ABS(E42)&lt;=F42+0.000000001,"OK","CHECK")</f>
        <v>OK</v>
      </c>
      <c r="H42" s="19" t="s">
        <v>510</v>
      </c>
    </row>
    <row r="43" customFormat="false" ht="15" hidden="false" customHeight="false" outlineLevel="0" collapsed="false">
      <c r="B43" s="50" t="s">
        <v>549</v>
      </c>
      <c r="C43" s="51" t="n">
        <f aca="false">'Ex2 Capital &amp; facilities'!F38+'Ex2 Capital &amp; facilities'!F44</f>
        <v>235.185</v>
      </c>
      <c r="D43" s="51" t="n">
        <f aca="false">'Ex1 Fund financials'!F26</f>
        <v>235.185</v>
      </c>
      <c r="E43" s="52" t="n">
        <f aca="false">C43-D43</f>
        <v>0</v>
      </c>
      <c r="F43" s="53" t="n">
        <v>0.0005</v>
      </c>
      <c r="G43" s="54" t="str">
        <f aca="false">IF(ABS(E43)&lt;=F43+0.000000001,"OK","CHECK")</f>
        <v>OK</v>
      </c>
      <c r="H43" s="19" t="s">
        <v>510</v>
      </c>
    </row>
    <row r="44" customFormat="false" ht="15" hidden="false" customHeight="false" outlineLevel="0" collapsed="false">
      <c r="B44" s="50" t="s">
        <v>550</v>
      </c>
      <c r="C44" s="51" t="n">
        <f aca="false">'Ex2 Capital &amp; facilities'!F42-'Ex2 Capital &amp; facilities'!F46</f>
        <v>100.203</v>
      </c>
      <c r="D44" s="51" t="n">
        <f aca="false">'Ex1 Fund financials'!F15</f>
        <v>100.203</v>
      </c>
      <c r="E44" s="52" t="n">
        <f aca="false">C44-D44</f>
        <v>0</v>
      </c>
      <c r="F44" s="53" t="n">
        <v>0.0005</v>
      </c>
      <c r="G44" s="54" t="str">
        <f aca="false">IF(ABS(E44)&lt;=F44+0.000000001,"OK","CHECK")</f>
        <v>OK</v>
      </c>
      <c r="H44" s="19" t="s">
        <v>510</v>
      </c>
    </row>
    <row r="45" customFormat="false" ht="15" hidden="false" customHeight="false" outlineLevel="0" collapsed="false">
      <c r="B45" s="50" t="s">
        <v>551</v>
      </c>
      <c r="C45" s="51" t="n">
        <f aca="false">'Ex2 Capital &amp; facilities'!D53</f>
        <v>3.759</v>
      </c>
      <c r="D45" s="51" t="n">
        <f aca="false">'Ex1 Fund financials'!J36</f>
        <v>3.759</v>
      </c>
      <c r="E45" s="52" t="n">
        <f aca="false">C45-D45</f>
        <v>0</v>
      </c>
      <c r="F45" s="53" t="n">
        <v>0.0005</v>
      </c>
      <c r="G45" s="54" t="str">
        <f aca="false">IF(ABS(E45)&lt;=F45+0.000000001,"OK","CHECK")</f>
        <v>OK</v>
      </c>
      <c r="H45" s="19" t="s">
        <v>510</v>
      </c>
    </row>
    <row r="46" customFormat="false" ht="15" hidden="false" customHeight="false" outlineLevel="0" collapsed="false">
      <c r="B46" s="50" t="s">
        <v>552</v>
      </c>
      <c r="C46" s="51" t="n">
        <f aca="false">'Ex2 Capital &amp; facilities'!E53</f>
        <v>7.048</v>
      </c>
      <c r="D46" s="51" t="n">
        <f aca="false">'Ex1 Fund financials'!K36</f>
        <v>7.048</v>
      </c>
      <c r="E46" s="52" t="n">
        <f aca="false">C46-D46</f>
        <v>0</v>
      </c>
      <c r="F46" s="53" t="n">
        <v>0.0005</v>
      </c>
      <c r="G46" s="54" t="str">
        <f aca="false">IF(ABS(E46)&lt;=F46+0.000000001,"OK","CHECK")</f>
        <v>OK</v>
      </c>
      <c r="H46" s="19" t="s">
        <v>510</v>
      </c>
    </row>
    <row r="47" customFormat="false" ht="15" hidden="false" customHeight="false" outlineLevel="0" collapsed="false">
      <c r="B47" s="50" t="s">
        <v>553</v>
      </c>
      <c r="C47" s="51" t="n">
        <f aca="false">'Ex2 Capital &amp; facilities'!E61</f>
        <v>235.185</v>
      </c>
      <c r="D47" s="51" t="n">
        <f aca="false">'Ex1 Fund financials'!F26</f>
        <v>235.185</v>
      </c>
      <c r="E47" s="52" t="n">
        <f aca="false">C47-D47</f>
        <v>0</v>
      </c>
      <c r="F47" s="53" t="n">
        <v>0.0005</v>
      </c>
      <c r="G47" s="54" t="str">
        <f aca="false">IF(ABS(E47)&lt;=F47+0.000000001,"OK","CHECK")</f>
        <v>OK</v>
      </c>
      <c r="H47" s="19" t="s">
        <v>510</v>
      </c>
    </row>
    <row r="48" customFormat="false" ht="15" hidden="false" customHeight="false" outlineLevel="0" collapsed="false">
      <c r="B48" s="50" t="s">
        <v>554</v>
      </c>
      <c r="C48" s="51" t="n">
        <f aca="false">'Ex3 Investors &amp; BB terms'!J14</f>
        <v>576.013</v>
      </c>
      <c r="D48" s="51" t="n">
        <f aca="false">'Ex2 Capital &amp; facilities'!F14</f>
        <v>576.013</v>
      </c>
      <c r="E48" s="52" t="n">
        <f aca="false">C48-D48</f>
        <v>0</v>
      </c>
      <c r="F48" s="53" t="n">
        <v>0.0005</v>
      </c>
      <c r="G48" s="54" t="str">
        <f aca="false">IF(ABS(E48)&lt;=F48+0.000000001,"OK","CHECK")</f>
        <v>OK</v>
      </c>
      <c r="H48" s="19" t="s">
        <v>510</v>
      </c>
    </row>
    <row r="49" customFormat="false" ht="15" hidden="false" customHeight="false" outlineLevel="0" collapsed="false">
      <c r="B49" s="50" t="s">
        <v>555</v>
      </c>
      <c r="C49" s="51" t="n">
        <f aca="false">'Ex3 Investors &amp; BB terms'!L14</f>
        <v>297.427</v>
      </c>
      <c r="D49" s="51" t="n">
        <f aca="false">'Ex2 Capital &amp; facilities'!F15</f>
        <v>297.427</v>
      </c>
      <c r="E49" s="52" t="n">
        <f aca="false">C49-D49</f>
        <v>0</v>
      </c>
      <c r="F49" s="53" t="n">
        <v>0.0005</v>
      </c>
      <c r="G49" s="54" t="str">
        <f aca="false">IF(ABS(E49)&lt;=F49+0.000000001,"OK","CHECK")</f>
        <v>OK</v>
      </c>
      <c r="H49" s="19" t="s">
        <v>510</v>
      </c>
    </row>
    <row r="50" customFormat="false" ht="15" hidden="false" customHeight="false" outlineLevel="0" collapsed="false">
      <c r="B50" s="50" t="s">
        <v>556</v>
      </c>
      <c r="C50" s="51" t="n">
        <f aca="false">'Ex3 Investors &amp; BB terms'!M14</f>
        <v>99.222</v>
      </c>
      <c r="D50" s="55" t="n">
        <v>99.222</v>
      </c>
      <c r="E50" s="52" t="n">
        <f aca="false">C50-D50</f>
        <v>0</v>
      </c>
      <c r="F50" s="53" t="n">
        <v>0.0005</v>
      </c>
      <c r="G50" s="54" t="str">
        <f aca="false">IF(ABS(E50)&lt;=F50+0.000000001,"OK","CHECK")</f>
        <v>OK</v>
      </c>
      <c r="H50" s="19" t="s">
        <v>510</v>
      </c>
    </row>
    <row r="51" customFormat="false" ht="15" hidden="false" customHeight="false" outlineLevel="0" collapsed="false">
      <c r="B51" s="50" t="s">
        <v>557</v>
      </c>
      <c r="C51" s="51" t="n">
        <f aca="false">'Ex3 Investors &amp; BB terms'!J15</f>
        <v>8</v>
      </c>
      <c r="D51" s="55" t="n">
        <v>8</v>
      </c>
      <c r="E51" s="52" t="n">
        <f aca="false">C51-D51</f>
        <v>0</v>
      </c>
      <c r="F51" s="53" t="n">
        <v>0</v>
      </c>
      <c r="G51" s="54" t="str">
        <f aca="false">IF(ABS(E51)&lt;=F51+0.000000001,"OK","CHECK")</f>
        <v>OK</v>
      </c>
      <c r="H51" s="19" t="s">
        <v>534</v>
      </c>
    </row>
    <row r="52" customFormat="false" ht="15" hidden="false" customHeight="false" outlineLevel="0" collapsed="false">
      <c r="B52" s="50" t="s">
        <v>558</v>
      </c>
      <c r="C52" s="51" t="n">
        <f aca="false">'Ex4 Request &amp; market'!D32</f>
        <v>250.5</v>
      </c>
      <c r="D52" s="51" t="n">
        <f aca="false">'Ex4 Request &amp; market'!D37</f>
        <v>250.5</v>
      </c>
      <c r="E52" s="52" t="n">
        <f aca="false">C52-D52</f>
        <v>0</v>
      </c>
      <c r="F52" s="53" t="n">
        <v>0</v>
      </c>
      <c r="G52" s="54" t="str">
        <f aca="false">IF(ABS(E52)&lt;=F52+0.000000001,"OK","CHECK")</f>
        <v>OK</v>
      </c>
      <c r="H52" s="19" t="s">
        <v>534</v>
      </c>
    </row>
    <row r="54" customFormat="false" ht="15" hidden="false" customHeight="false" outlineLevel="0" collapsed="false">
      <c r="B54" s="12" t="s">
        <v>12</v>
      </c>
      <c r="G54" s="54" t="str">
        <f aca="false">IF(COUNTIF(G5:G52,"OK")=48,"ALL CHECKS OK","CHECK FAILURES")</f>
        <v>ALL CHECKS OK</v>
      </c>
    </row>
    <row r="55" customFormat="false" ht="15" hidden="false" customHeight="false" outlineLevel="0" collapsed="false">
      <c r="B55" s="15" t="s">
        <v>559</v>
      </c>
    </row>
  </sheetData>
  <conditionalFormatting sqref="G5:G52">
    <cfRule type="expression" priority="2" aboveAverage="0" equalAverage="0" bottom="0" percent="0" rank="0" text="" dxfId="0">
      <formula>G5="CHECK"</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&amp;LIC Simulator · TCW Steel City Senior Lending BDC · Foundational · Practice use only&amp;RPage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2026-10-12T04:03:23Z</dcterms:created>
  <dc:creator>openpyxl</dc:creator>
  <dc:description/>
  <dc:language>en-US</dc:language>
  <cp:lastModifiedBy/>
  <dcterms:modified xsi:type="dcterms:W3CDTF">2026-10-12T04:03:23Z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